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filer01.global.Ad\AFFAIRES_DIGILOG\1-12-AIR-2201\TECHNIQUE\DOCUMENTS\0_NotesTechniques\DP080701NTE020 Overcurrent consumption per signal\"/>
    </mc:Choice>
  </mc:AlternateContent>
  <xr:revisionPtr revIDLastSave="0" documentId="13_ncr:1_{185DEC30-F867-4022-98C9-871C857A9353}" xr6:coauthVersionLast="47" xr6:coauthVersionMax="47" xr10:uidLastSave="{00000000-0000-0000-0000-000000000000}"/>
  <bookViews>
    <workbookView xWindow="-108" yWindow="-108" windowWidth="23256" windowHeight="12576" xr2:uid="{C110B277-9858-4A35-9C6E-E145457A2D37}"/>
  </bookViews>
  <sheets>
    <sheet name="PR" sheetId="7" r:id="rId1"/>
    <sheet name="Signals" sheetId="6" r:id="rId2"/>
    <sheet name="-45°C" sheetId="2" r:id="rId3"/>
    <sheet name="0°C" sheetId="5" r:id="rId4"/>
    <sheet name="+25°C" sheetId="1" r:id="rId5"/>
    <sheet name="+50°C" sheetId="3" r:id="rId6"/>
    <sheet name="+70°C" sheetId="4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ROV1">[1]Admin!$A$20</definedName>
    <definedName name="_ROV2">[1]Admin!$A$21</definedName>
    <definedName name="_ROV3">[1]Admin!$A$22</definedName>
    <definedName name="_SWM1">#REF!</definedName>
    <definedName name="_swm2">#REF!</definedName>
    <definedName name="_swm3">#REF!</definedName>
    <definedName name="_TBD2" hidden="1">{#N/A,#N/A,TRUE,"Page de garde";#N/A,#N/A,TRUE,"0.1 Fiche desciptif programme";#N/A,#N/A,TRUE,"0.2 Orga indus";#N/A,#N/A,TRUE,"1.1 Faits marquants";#N/A,#N/A,TRUE,"1.2 Décisions-actions";#N/A,#N/A,TRUE,"1.3 Indicateur satisfaction";#N/A,#N/A,TRUE,"2.1 Planning directeur";#N/A,#N/A,TRUE,"2.2 Jalons contractuels";#N/A,#N/A,TRUE,"2.3 IMD-IRD";#N/A,#N/A,TRUE,"2.4 DFT";#N/A,#N/A,TRUE,"2.5 Buyers obligations";#N/A,#N/A,TRUE,"3.1 Risques";#N/A,#N/A,TRUE,"3.2 Opportunités";#N/A,#N/A,TRUE,"4.1 Perfs et exigences critique";#N/A,#N/A,TRUE,"5 Charges-capacité";#N/A,#N/A,TRUE,"6 Proch. étapes";#N/A,#N/A,TRUE,"7.1 Statut actions";#N/A,#N/A,TRUE,"7.2 Actions";#N/A,#N/A,TRUE,"7.3 Scurve DRL";#N/A,#N/A,TRUE,"7.4 Gantt"}</definedName>
    <definedName name="_TBD3" hidden="1">{"PageGarde1",#N/A,TRUE,"Page de garde";"Page0_1",#N/A,TRUE,"0.1 Fiche Descriptif Programme";"Page0_2",#N/A,TRUE,"0.2 Organisation";"Page1_1",#N/A,TRUE,"1.1 Faits Marquants";"Page1_2",#N/A,TRUE,"1.2 Décisions-Actions";"Page1_3",#N/A,TRUE,"1.3 Indicateur Satisfaction";"Page2_1",#N/A,TRUE,"2.1 Planning Directeur";"Page2_2",#N/A,TRUE,"2.2 Jalons Contractuels";"Page2_3",#N/A,TRUE,"2.3 IMD-IRD";"Page2_4",#N/A,TRUE,"2.4 Avancement Jalons";"Page2_5",#N/A,TRUE,"2.5 DFT";"Page2_6",#N/A,TRUE,"2.6 Obligations Client";"Page3_1",#N/A,TRUE,"3.1 Risques";"Page3_2",#N/A,TRUE,"3.2 Opportunités";"4_Performances",#N/A,TRUE,"4 Perfs et Exigences Critiques";"Page5_Charges",#N/A,TRUE,"5 Charges-Capacité";"6 Proch Etapes",#N/A,TRUE,"6 Proch. Etapes";"7 Reporting Spec",#N/A,TRUE,"7 Reporting Spec.";"Chap8",#N/A,TRUE,"Chap8";"Page8_1",#N/A,TRUE,"8.1 COP-CEP";"Page8_2",#N/A,TRUE,"8.2 CPP-CPE ";"Page8_3",#N/A,TRUE,"8.3 CPP-CPE par WP";"Page8_4",#N/A,TRUE,"8.4 Dépenses CPR-PPS";"Page8_5",#N/A,TRUE,"8.5 Compte d'Exploitation";"Page8_6",#N/A,TRUE,"8.6 Rentabilité"}</definedName>
    <definedName name="_TBD5" hidden="1">{#N/A,#N/A,TRUE,"Page de garde";#N/A,#N/A,TRUE,"0.1 Fiche desciptif programme";#N/A,#N/A,TRUE,"0.2 Orga indus";#N/A,#N/A,TRUE,"1.1 Faits marquants";#N/A,#N/A,TRUE,"1.2 Décisions-actions";#N/A,#N/A,TRUE,"1.3 Indicateur satisfaction";#N/A,#N/A,TRUE,"2.1 Planning directeur";#N/A,#N/A,TRUE,"2.2 Jalons contractuels";#N/A,#N/A,TRUE,"2.3 IMD-IRD";#N/A,#N/A,TRUE,"2.4 DFT";#N/A,#N/A,TRUE,"2.5 Buyers obligations";#N/A,#N/A,TRUE,"3.1 Risques";#N/A,#N/A,TRUE,"3.2 Opportunités";#N/A,#N/A,TRUE,"4.1 Perfs et exigences critique";#N/A,#N/A,TRUE,"5 Charges-capacité";#N/A,#N/A,TRUE,"6 Proch. étapes";#N/A,#N/A,TRUE,"7.1 Statut actions";#N/A,#N/A,TRUE,"7.2 Actions";#N/A,#N/A,TRUE,"7.3 Scurve DRL";#N/A,#N/A,TRUE,"7.4 Gantt"}</definedName>
    <definedName name="_TBD6" hidden="1">{#N/A,#N/A,TRUE,"Page de garde";#N/A,#N/A,TRUE,"0.1 Fiche desciptif programme";#N/A,#N/A,TRUE,"0.2 Orga indus";#N/A,#N/A,TRUE,"1.1 Faits marquants";#N/A,#N/A,TRUE,"1.2 Décisions-actions";#N/A,#N/A,TRUE,"1.3 Indicateur satisfaction";#N/A,#N/A,TRUE,"2.1 Planning directeur";#N/A,#N/A,TRUE,"2.2 Jalons contractuels";#N/A,#N/A,TRUE,"2.3 IMD-IRD";#N/A,#N/A,TRUE,"2.4 DFT";#N/A,#N/A,TRUE,"2.5 Buyers obligations";#N/A,#N/A,TRUE,"3.1 Risques";#N/A,#N/A,TRUE,"3.2 Opportunités";#N/A,#N/A,TRUE,"4.1 Perfs et exigences critique";#N/A,#N/A,TRUE,"5 Charges-capacité";#N/A,#N/A,TRUE,"6 Proch. étapes";#N/A,#N/A,TRUE,"7.1 Statut actions";#N/A,#N/A,TRUE,"7.2 Actions";#N/A,#N/A,TRUE,"7.3 Scurve DRL";#N/A,#N/A,TRUE,"7.4 Gantt"}</definedName>
    <definedName name="_TBD7" hidden="1">{#N/A,#N/A,TRUE,"Page de garde";#N/A,#N/A,TRUE,"0.1 Fiche desciptif programme";#N/A,#N/A,TRUE,"0.2 Orga indus";#N/A,#N/A,TRUE,"1.1 Faits marquants";#N/A,#N/A,TRUE,"1.2 Décisions-actions";#N/A,#N/A,TRUE,"1.3 Indicateur satisfaction";#N/A,#N/A,TRUE,"2.1 Planning directeur";#N/A,#N/A,TRUE,"2.2 Jalons contractuels";#N/A,#N/A,TRUE,"2.3 IMD-IRD";#N/A,#N/A,TRUE,"2.4 DFT";#N/A,#N/A,TRUE,"2.5 Buyers obligations";#N/A,#N/A,TRUE,"3.1 Risques";#N/A,#N/A,TRUE,"3.2 Opportunités";#N/A,#N/A,TRUE,"4.1 Perfs et exigences critique";#N/A,#N/A,TRUE,"5 Charges-capacité";#N/A,#N/A,TRUE,"6 Proch. étapes";#N/A,#N/A,TRUE,"7.1 Statut actions";#N/A,#N/A,TRUE,"7.2 Actions";#N/A,#N/A,TRUE,"7.3 Scurve DRL";#N/A,#N/A,TRUE,"7.4 Gantt"}</definedName>
    <definedName name="_TBD8" hidden="1">{"PageGarde1",#N/A,TRUE,"Page de garde";"Page0_1",#N/A,TRUE,"0.1 Fiche Descriptif Programme";"Page0_2",#N/A,TRUE,"0.2 Organisation";"Page1_1",#N/A,TRUE,"1.1 Faits Marquants";"Page1_2",#N/A,TRUE,"1.2 Décisions-Actions";"Page1_3",#N/A,TRUE,"1.3 Indicateur Satisfaction";"Page2_1",#N/A,TRUE,"2.1 Planning Directeur";"Page2_2",#N/A,TRUE,"2.2 Jalons Contractuels";"Page2_3",#N/A,TRUE,"2.3 IMD-IRD";"Page2_4",#N/A,TRUE,"2.4 Avancement Jalons";"Page2_5",#N/A,TRUE,"2.5 DFT";"Page2_6",#N/A,TRUE,"2.6 Obligations Client";"Page3_1",#N/A,TRUE,"3.1 Risques";"Page3_2",#N/A,TRUE,"3.2 Opportunités";"4_Performances",#N/A,TRUE,"4 Perfs et Exigences Critiques";"Page5_Charges",#N/A,TRUE,"5 Charges-Capacité";"6 Proch Etapes",#N/A,TRUE,"6 Proch. Etapes";"7 Reporting Spec",#N/A,TRUE,"7 Reporting Spec.";"Chap8",#N/A,TRUE,"Chap8";"Page8_1",#N/A,TRUE,"8.1 COP-CEP";"Page8_2",#N/A,TRUE,"8.2 CPP-CPE ";"Page8_3",#N/A,TRUE,"8.3 CPP-CPE par WP";"Page8_4",#N/A,TRUE,"8.4 Dépenses CPR-PPS";"Page8_5",#N/A,TRUE,"8.5 Compte d'Exploitation";"Page8_6",#N/A,TRUE,"8.6 Rentabilité"}</definedName>
    <definedName name="_TDB4" hidden="1">{#N/A,#N/A,TRUE,"Page de garde";#N/A,#N/A,TRUE,"0.1 Fiche desciptif programme";#N/A,#N/A,TRUE,"0.2 Orga indus";#N/A,#N/A,TRUE,"1.1 Faits marquants";#N/A,#N/A,TRUE,"1.2 Décisions-actions";#N/A,#N/A,TRUE,"1.3 Indicateur satisfaction";#N/A,#N/A,TRUE,"2.1 Planning directeur";#N/A,#N/A,TRUE,"2.2 Jalons contractuels";#N/A,#N/A,TRUE,"2.3 IMD-IRD";#N/A,#N/A,TRUE,"2.4 DFT";#N/A,#N/A,TRUE,"2.5 Buyers obligations";#N/A,#N/A,TRUE,"3.1 Risques";#N/A,#N/A,TRUE,"3.2 Opportunités";#N/A,#N/A,TRUE,"4.1 Perfs et exigences critique";#N/A,#N/A,TRUE,"5 Charges-capacité";#N/A,#N/A,TRUE,"6 Proch. étapes";#N/A,#N/A,TRUE,"7.1 Statut actions";#N/A,#N/A,TRUE,"7.2 Actions";#N/A,#N/A,TRUE,"7.3 Scurve DRL";#N/A,#N/A,TRUE,"7.4 Gantt"}</definedName>
    <definedName name="A_ce_jour__toujours_pas_d_OS_ouvert">'[3]Faits marquants'!$C$15</definedName>
    <definedName name="AC_Év_F01">#REF!</definedName>
    <definedName name="AC_Év_F02">#REF!</definedName>
    <definedName name="AC_Év_F03">#REF!</definedName>
    <definedName name="AC_Év_F04">#REF!</definedName>
    <definedName name="AC_Év_F05">#REF!</definedName>
    <definedName name="AC_LC_F01">#REF!</definedName>
    <definedName name="AC_PT_F01">#REF!</definedName>
    <definedName name="ActAut">#REF!</definedName>
    <definedName name="ActCdL">#REF!</definedName>
    <definedName name="ActCdLIS">'[4]Syst_Activities (SE)'!$A$6:$IV$6</definedName>
    <definedName name="ActCSIS">'[4]Syst_Activities (SE)'!$A$9:$IV$9</definedName>
    <definedName name="ActGdC">#REF!</definedName>
    <definedName name="ActGdCIS">'[4]Syst_Activities (SE)'!$A$7:$IV$7</definedName>
    <definedName name="ActIGl">#REF!</definedName>
    <definedName name="ActIIS">'[4]Syst_Activities (SE)'!$A$10:$IV$10</definedName>
    <definedName name="action">#REF!</definedName>
    <definedName name="Action_status">'[5]ACTIONS LOG '!$O$3:$O$6</definedName>
    <definedName name="actions_export_CR">#REF!</definedName>
    <definedName name="actions_export_CRAL">#REF!</definedName>
    <definedName name="ActMai">#REF!</definedName>
    <definedName name="ActPQf">#REF!</definedName>
    <definedName name="ActPQIS">'[4]Syst_Activities (SE)'!$A$11:$IV$11</definedName>
    <definedName name="ActQIS">'[4]Syst_Activities (SE)'!$A$12:$IV$12</definedName>
    <definedName name="ActQlf">#REF!</definedName>
    <definedName name="ActSCS">#REF!</definedName>
    <definedName name="ActSIS">'[4]Syst_Activities (SE)'!$A$14:$IV$14</definedName>
    <definedName name="ActSit">#REF!</definedName>
    <definedName name="ActSTr">#REF!</definedName>
    <definedName name="ActSTrIS">'[4]Syst_Activities (SE)'!$A$8:$IV$8</definedName>
    <definedName name="ActSup">#REF!</definedName>
    <definedName name="ActSupIs">'[4]Syst_Activities (SE)'!$A$13:$IV$13</definedName>
    <definedName name="Actual_End_Date">#REF!</definedName>
    <definedName name="Admin" hidden="1">{#N/A,#N/A,TRUE,"Page de garde";#N/A,#N/A,TRUE,"0.1 Fiche desciptif programme";#N/A,#N/A,TRUE,"0.2 Orga indus";#N/A,#N/A,TRUE,"1.1 Faits marquants";#N/A,#N/A,TRUE,"1.2 Décisions-actions";#N/A,#N/A,TRUE,"1.3 Indicateur satisfaction";#N/A,#N/A,TRUE,"2.1 Planning directeur";#N/A,#N/A,TRUE,"2.2 Jalons contractuels";#N/A,#N/A,TRUE,"2.3 IMD-IRD";#N/A,#N/A,TRUE,"2.4 DFT";#N/A,#N/A,TRUE,"2.5 Buyers obligations";#N/A,#N/A,TRUE,"3.1 Risques";#N/A,#N/A,TRUE,"3.2 Opportunités";#N/A,#N/A,TRUE,"4.1 Perfs et exigences critique";#N/A,#N/A,TRUE,"5 Charges-capacité";#N/A,#N/A,TRUE,"6 Proch. étapes";#N/A,#N/A,TRUE,"7.1 Statut actions";#N/A,#N/A,TRUE,"7.2 Actions";#N/A,#N/A,TRUE,"7.3 Scurve DRL";#N/A,#N/A,TRUE,"7.4 Gantt"}</definedName>
    <definedName name="Admin10" hidden="1">{"PageGarde1",#N/A,TRUE,"Page de garde";"Page0_1",#N/A,TRUE,"0.1 Fiche Descriptif Programme";"Page0_2",#N/A,TRUE,"0.2 Organisation";"Page1_1",#N/A,TRUE,"1.1 Faits Marquants";"Page1_2",#N/A,TRUE,"1.2 Décisions-Actions";"Page1_3",#N/A,TRUE,"1.3 Indicateur Satisfaction";"Page2_1",#N/A,TRUE,"2.1 Planning Directeur";"Page2_2",#N/A,TRUE,"2.2 Jalons Contractuels";"Page2_3",#N/A,TRUE,"2.3 IMD-IRD";"Page2_4",#N/A,TRUE,"2.4 Avancement Jalons";"Page2_5",#N/A,TRUE,"2.5 DFT";"Page2_6",#N/A,TRUE,"2.6 Obligations Client";"Page3_1",#N/A,TRUE,"3.1 Risques";"Page3_2",#N/A,TRUE,"3.2 Opportunités";"4_Performances",#N/A,TRUE,"4 Perfs et Exigences Critiques";"Page5_Charges",#N/A,TRUE,"5 Charges-Capacité";"6 Proch Etapes",#N/A,TRUE,"6 Proch. Etapes";"7 Reporting Spec",#N/A,TRUE,"7 Reporting Spec.";"Chap8",#N/A,TRUE,"Chap8";"Page8_1",#N/A,TRUE,"8.1 COP-CEP";"Page8_2",#N/A,TRUE,"8.2 CPP-CPE ";"Page8_3",#N/A,TRUE,"8.3 CPP-CPE par WP";"Page8_4",#N/A,TRUE,"8.4 Dépenses CPR-PPS";"Page8_5",#N/A,TRUE,"8.5 Compte d'Exploitation";"Page8_6",#N/A,TRUE,"8.6 Rentabilité"}</definedName>
    <definedName name="Admin2" hidden="1">{"PageGarde1",#N/A,TRUE,"Page de garde";"Page0_1",#N/A,TRUE,"0.1 Fiche Descriptif Programme";"Page0_2",#N/A,TRUE,"0.2 Organisation";"Page1_1",#N/A,TRUE,"1.1 Faits Marquants";"Page1_2",#N/A,TRUE,"1.2 Décisions-Actions";"Page1_3",#N/A,TRUE,"1.3 Indicateur Satisfaction";"Page2_1",#N/A,TRUE,"2.1 Planning Directeur";"Page2_2",#N/A,TRUE,"2.2 Jalons Contractuels";"Page2_3",#N/A,TRUE,"2.3 IMD-IRD";"Page2_4",#N/A,TRUE,"2.4 Avancement Jalons";"Page2_5",#N/A,TRUE,"2.5 DFT";"Page2_6",#N/A,TRUE,"2.6 Obligations Client";"Page3_1",#N/A,TRUE,"3.1 Risques";"Page3_2",#N/A,TRUE,"3.2 Opportunités";"4_Performances",#N/A,TRUE,"4 Perfs et Exigences Critiques";"Page5_Charges",#N/A,TRUE,"5 Charges-Capacité";"6 Proch Etapes",#N/A,TRUE,"6 Proch. Etapes";"7 Reporting Spec",#N/A,TRUE,"7 Reporting Spec.";"Chap8",#N/A,TRUE,"Chap8";"Page8_1",#N/A,TRUE,"8.1 COP-CEP";"Page8_2",#N/A,TRUE,"8.2 CPP-CPE ";"Page8_3",#N/A,TRUE,"8.3 CPP-CPE par WP";"Page8_4",#N/A,TRUE,"8.4 Dépenses CPR-PPS";"Page8_5",#N/A,TRUE,"8.5 Compte d'Exploitation";"Page8_6",#N/A,TRUE,"8.6 Rentabilité"}</definedName>
    <definedName name="admin20" hidden="1">{"PageGarde1",#N/A,TRUE,"Page de garde";"Page0_1",#N/A,TRUE,"0.1 Fiche Descriptif Programme";"Page0_2",#N/A,TRUE,"0.2 Organisation";"Page1_1",#N/A,TRUE,"1.1 Faits Marquants";"Page1_2",#N/A,TRUE,"1.2 Décisions-Actions";"Page1_3",#N/A,TRUE,"1.3 Indicateur Satisfaction";"Page2_1",#N/A,TRUE,"2.1 Planning Directeur";"Page2_2",#N/A,TRUE,"2.2 Jalons Contractuels";"Page2_3",#N/A,TRUE,"2.3 IMD-IRD";"Page2_4",#N/A,TRUE,"2.4 Avancement Jalons";"Page2_5",#N/A,TRUE,"2.5 DFT";"Page2_6",#N/A,TRUE,"2.6 Obligations Client";"Page3_1",#N/A,TRUE,"3.1 Risques";"Page3_2",#N/A,TRUE,"3.2 Opportunités";"4_Performances",#N/A,TRUE,"4 Perfs et Exigences Critiques";"Page5_Charges",#N/A,TRUE,"5 Charges-Capacité";"6 Proch Etapes",#N/A,TRUE,"6 Proch. Etapes";"7 Reporting Spec",#N/A,TRUE,"7 Reporting Spec.";"Chap8",#N/A,TRUE,"Chap8";"Page8_1",#N/A,TRUE,"8.1 COP-CEP";"Page8_2",#N/A,TRUE,"8.2 CPP-CPE ";"Page8_3",#N/A,TRUE,"8.3 CPP-CPE par WP";"Page8_4",#N/A,TRUE,"8.4 Dépenses CPR-PPS";"Page8_5",#N/A,TRUE,"8.5 Compte d'Exploitation";"Page8_6",#N/A,TRUE,"8.6 Rentabilité"}</definedName>
    <definedName name="admin3" hidden="1">{"PageGarde1",#N/A,TRUE,"Page de garde";"Page0_1",#N/A,TRUE,"0.1 Fiche Descriptif Programme";"Page0_2",#N/A,TRUE,"0.2 Organisation";"Page1_1",#N/A,TRUE,"1.1 Faits Marquants";"Page1_2",#N/A,TRUE,"1.2 Décisions-Actions";"Page1_3",#N/A,TRUE,"1.3 Indicateur Satisfaction";"Page2_1",#N/A,TRUE,"2.1 Planning Directeur";"Page2_2",#N/A,TRUE,"2.2 Jalons Contractuels";"Page2_3",#N/A,TRUE,"2.3 IMD-IRD";"Page2_4",#N/A,TRUE,"2.4 Avancement Jalons";"Page2_5",#N/A,TRUE,"2.5 DFT";"Page2_6",#N/A,TRUE,"2.6 Obligations Client";"Page3_1",#N/A,TRUE,"3.1 Risques";"Page3_2",#N/A,TRUE,"3.2 Opportunités";"4_Performances",#N/A,TRUE,"4 Perfs et Exigences Critiques";"Page5_Charges",#N/A,TRUE,"5 Charges-Capacité";"6 Proch Etapes",#N/A,TRUE,"6 Proch. Etapes";"7 Reporting Spec",#N/A,TRUE,"7 Reporting Spec.";"Chap8",#N/A,TRUE,"Chap8";"Page8_1",#N/A,TRUE,"8.1 COP-CEP";"Page8_2",#N/A,TRUE,"8.2 CPP-CPE ";"Page8_3",#N/A,TRUE,"8.3 CPP-CPE par WP";"Page8_4",#N/A,TRUE,"8.4 Dépenses CPR-PPS";"Page8_5",#N/A,TRUE,"8.5 Compte d'Exploitation";"Page8_6",#N/A,TRUE,"8.6 Rentabilité"}</definedName>
    <definedName name="Admin4" hidden="1">{#N/A,#N/A,TRUE,"Page de garde";#N/A,#N/A,TRUE,"0.1 Fiche desciptif programme";#N/A,#N/A,TRUE,"0.2 Orga indus";#N/A,#N/A,TRUE,"1.1 Faits marquants";#N/A,#N/A,TRUE,"1.2 Décisions-actions";#N/A,#N/A,TRUE,"1.3 Indicateur satisfaction";#N/A,#N/A,TRUE,"2.1 Planning directeur";#N/A,#N/A,TRUE,"2.2 Jalons contractuels";#N/A,#N/A,TRUE,"2.3 IMD-IRD";#N/A,#N/A,TRUE,"2.4 DFT";#N/A,#N/A,TRUE,"2.5 Buyers obligations";#N/A,#N/A,TRUE,"3.1 Risques";#N/A,#N/A,TRUE,"3.2 Opportunités";#N/A,#N/A,TRUE,"4.1 Perfs et exigences critique";#N/A,#N/A,TRUE,"5 Charges-capacité";#N/A,#N/A,TRUE,"6 Proch. étapes";#N/A,#N/A,TRUE,"7.1 Statut actions";#N/A,#N/A,TRUE,"7.2 Actions";#N/A,#N/A,TRUE,"7.3 Scurve DRL";#N/A,#N/A,TRUE,"7.4 Gantt"}</definedName>
    <definedName name="affaire">#REF!</definedName>
    <definedName name="AffOrig">#REF!</definedName>
    <definedName name="ajout_ligne_actions">#REF!</definedName>
    <definedName name="ajout_ligne_charges">'[3]Indicateur charges'!$A$17:$C$20</definedName>
    <definedName name="ajout_ligne_couts">'[3]Indicateur couts'!$A$45:$C$49</definedName>
    <definedName name="ajout_ligne_CPPCPE">'[3](CPP-CPE)CPP'!$A$26:$C$38</definedName>
    <definedName name="ajout_ligne_decisions">[3]Decisions!$A$5:$I$14</definedName>
    <definedName name="ajout_ligne_ECPp">[3]ECPp!$A$19:$C$22</definedName>
    <definedName name="ajout_ligne_ECR">[3]ECR!$A$19:$C$32</definedName>
    <definedName name="ajout_ligne_faits_marquants">'[3]Faits marquants'!$A$6:$C$423</definedName>
    <definedName name="ajout_ligne_indicateur">[3]Indicateur!$A$18:$C$21</definedName>
    <definedName name="ajout_ligne_indicateur_actions">#REF!</definedName>
    <definedName name="ajout_ligne_jalons">[3]Jalons!$A$33:$C$40</definedName>
    <definedName name="ajout_ligne_opportunites">[3]Opportunites!$A$6:$Q$9</definedName>
    <definedName name="ajout_ligne_parametrage">[3]Export!$A$4:$V$64</definedName>
    <definedName name="ajout_ligne_PCR">[3]PCR!$A$17:$C$131</definedName>
    <definedName name="ajout_ligne_points_durs">'[3]Points durs'!$A$4:$G$40</definedName>
    <definedName name="ajout_ligne_quifaitquoi">'[3]Qui Fait Quoi'!$A$4:$F$31</definedName>
    <definedName name="ajout_ligne_revue_par_les_pairs">'[3]Revues par les pairs'!$A$5:$I$7</definedName>
    <definedName name="ajout_ligne_risques">[3]Risques!$A$6:$Q$30</definedName>
    <definedName name="ajout_ligne_suivi_docs">'[3]Suivi docs'!$A$4:$E$55</definedName>
    <definedName name="Alloué">#REF!</definedName>
    <definedName name="année">1999</definedName>
    <definedName name="AnnéePbmt">2001</definedName>
    <definedName name="ARDocHPlan">#REF!</definedName>
    <definedName name="ARDocHRéel">#REF!</definedName>
    <definedName name="ARDocLPlan">#REF!</definedName>
    <definedName name="ARDocLRéel">#REF!</definedName>
    <definedName name="are" hidden="1">{#N/A,#N/A,TRUE,"Page de garde";#N/A,#N/A,TRUE,"0.1 Fiche desciptif programme";#N/A,#N/A,TRUE,"0.2 Orga indus";#N/A,#N/A,TRUE,"1.1 Faits marquants";#N/A,#N/A,TRUE,"1.2 Décisions-actions";#N/A,#N/A,TRUE,"1.3 Indicateur satisfaction";#N/A,#N/A,TRUE,"2.1 Planning directeur";#N/A,#N/A,TRUE,"2.2 Jalons contractuels";#N/A,#N/A,TRUE,"2.3 IMD-IRD";#N/A,#N/A,TRUE,"2.4 DFT";#N/A,#N/A,TRUE,"2.5 Buyers obligations";#N/A,#N/A,TRUE,"3.1 Risques";#N/A,#N/A,TRUE,"3.2 Opportunités";#N/A,#N/A,TRUE,"4.1 Perfs et exigences critique";#N/A,#N/A,TRUE,"5 Charges-capacité";#N/A,#N/A,TRUE,"6 Proch. étapes";#N/A,#N/A,TRUE,"7.1 Statut actions";#N/A,#N/A,TRUE,"7.2 Actions";#N/A,#N/A,TRUE,"7.3 Scurve DRL";#N/A,#N/A,TRUE,"7.4 Gantt"}</definedName>
    <definedName name="ARPhCDPlan">#REF!</definedName>
    <definedName name="ARPhCDRéel">#REF!</definedName>
    <definedName name="ARPhCodPlan">#REF!</definedName>
    <definedName name="ARPhCodRéel">#REF!</definedName>
    <definedName name="ARPhCPPlan">#REF!</definedName>
    <definedName name="ARPhCPRéel">#REF!</definedName>
    <definedName name="ARPhSpPlan">#REF!</definedName>
    <definedName name="ARPhSpRéel">#REF!</definedName>
    <definedName name="ARPhT_CSCIPlan">#REF!</definedName>
    <definedName name="ARPhT_CSCIRéel">#REF!</definedName>
    <definedName name="ARPhT_CSCPlan">#REF!</definedName>
    <definedName name="ARPhT_CSCRéel">#REF!</definedName>
    <definedName name="ARPhT_CSUPlan">#REF!</definedName>
    <definedName name="ARPhT_CSURéel">#REF!</definedName>
    <definedName name="attractivite_opportunites">[3]Opportunites!$I$7:$I$9</definedName>
    <definedName name="AvTestsIntPlan">#REF!</definedName>
    <definedName name="AvTestsIntRéel">#REF!</definedName>
    <definedName name="base_ETP">'[3]Charges et appros'!$B$6</definedName>
    <definedName name="CarMonth">#REF!</definedName>
    <definedName name="Cat">#REF!</definedName>
    <definedName name="CG_Év_F01">#REF!</definedName>
    <definedName name="CG_Év_F02">#REF!</definedName>
    <definedName name="CG_Év_F03">#REF!</definedName>
    <definedName name="CG_Év_F04">#REF!</definedName>
    <definedName name="CG_Év_F05">#REF!</definedName>
    <definedName name="CG_Év_F06">#REF!</definedName>
    <definedName name="CG_Év_F07">#REF!</definedName>
    <definedName name="CG_Év_F08">#REF!</definedName>
    <definedName name="CG_Év_F09">#REF!</definedName>
    <definedName name="CG_Év_F10">#REF!</definedName>
    <definedName name="CG_Év_F11">#REF!</definedName>
    <definedName name="CG_Év_F12">#REF!</definedName>
    <definedName name="CG_Év_F13">#REF!</definedName>
    <definedName name="CG_Év_F14">#REF!</definedName>
    <definedName name="CG_Év_F15">#REF!</definedName>
    <definedName name="CG_Év_F16">#REF!</definedName>
    <definedName name="CG_Év_F17">#REF!</definedName>
    <definedName name="CG_Év_F18">#REF!</definedName>
    <definedName name="CG_Év_F19">#REF!</definedName>
    <definedName name="CG_Év_F20">#REF!</definedName>
    <definedName name="CG_Év_F21">#REF!</definedName>
    <definedName name="ChargeEst">#REF!</definedName>
    <definedName name="ChargePrév">#REF!</definedName>
    <definedName name="ChargeRéal">#REF!</definedName>
    <definedName name="ChargesMonth">#REF!</definedName>
    <definedName name="CHEF_DE_PROJET">#REF!</definedName>
    <definedName name="ChGén1">#REF!</definedName>
    <definedName name="ChGén1_CSCI">#REF!</definedName>
    <definedName name="ChGén10">#REF!</definedName>
    <definedName name="ChGén10_CSCI">#REF!</definedName>
    <definedName name="ChGén11">#REF!</definedName>
    <definedName name="ChGén11_CSCI">#REF!</definedName>
    <definedName name="ChGén12">#REF!</definedName>
    <definedName name="ChGén12_CSCI">#REF!</definedName>
    <definedName name="ChGén2">#REF!</definedName>
    <definedName name="ChGén2_CSCI">#REF!</definedName>
    <definedName name="ChGén3">#REF!</definedName>
    <definedName name="ChGén3_CSCI">#REF!</definedName>
    <definedName name="ChGén4">#REF!</definedName>
    <definedName name="ChGén4_CSCI">#REF!</definedName>
    <definedName name="ChGén5">#REF!</definedName>
    <definedName name="ChGén5_CSCI">#REF!</definedName>
    <definedName name="ChGén6">#REF!</definedName>
    <definedName name="ChGén6_CSCI">#REF!</definedName>
    <definedName name="ChGén7">#REF!</definedName>
    <definedName name="ChGén7_CSCI">#REF!</definedName>
    <definedName name="ChGén8">#REF!</definedName>
    <definedName name="ChGén8_CSCI">#REF!</definedName>
    <definedName name="ChGén9">#REF!</definedName>
    <definedName name="ChGén9_CSCI">#REF!</definedName>
    <definedName name="ChoixGén1">#REF!</definedName>
    <definedName name="ChoixGén2">#REF!</definedName>
    <definedName name="ChoixGén3">#REF!</definedName>
    <definedName name="ChoixGén4">#REF!</definedName>
    <definedName name="ChoixGén5">#REF!</definedName>
    <definedName name="ChoixgrARDocH">#REF!</definedName>
    <definedName name="ChoixgrARDocL">#REF!</definedName>
    <definedName name="ChoixgrARPhCD">#REF!</definedName>
    <definedName name="ChoixgrARPhCod">#REF!</definedName>
    <definedName name="ChoixgrARPhCP">#REF!</definedName>
    <definedName name="ChoixgrARPhSp">#REF!</definedName>
    <definedName name="ChoixgrCharge">#REF!</definedName>
    <definedName name="ChoixgrCondDéf">#REF!</definedName>
    <definedName name="ChoixgrCoûts">#REF!</definedName>
    <definedName name="ChoixgrDéfCSCI">#REF!</definedName>
    <definedName name="ChoixgrDIDP">#REF!</definedName>
    <definedName name="ChoixgrJalons">#REF!</definedName>
    <definedName name="ChoixgrJalons1">[4]SWP_CSCI!$K$149</definedName>
    <definedName name="ChoixgrNbCSCI">#REF!</definedName>
    <definedName name="ChoixgrNbRA_FT">#REF!</definedName>
    <definedName name="ChoixgrNbTestsInt">#REF!</definedName>
    <definedName name="ChoixgrRépDéfLot">#REF!</definedName>
    <definedName name="ChoixgrRisques">#REF!</definedName>
    <definedName name="ChoixgrTailleKLoc">#REF!</definedName>
    <definedName name="ChoixgrTaillePPI">#REF!</definedName>
    <definedName name="ChoixgrTUCPU">#REF!</definedName>
    <definedName name="ChoixgrTUI_O">#REF!</definedName>
    <definedName name="ChoixgrTUMém">#REF!</definedName>
    <definedName name="ChoixgrVariances">#REF!</definedName>
    <definedName name="ChoixI1">#REF!</definedName>
    <definedName name="ChoixI10">#REF!</definedName>
    <definedName name="ChoixI11">#REF!</definedName>
    <definedName name="ChoixI12">#REF!</definedName>
    <definedName name="ChoixI13">#REF!</definedName>
    <definedName name="ChoixI14">#REF!</definedName>
    <definedName name="ChoixI15">#REF!</definedName>
    <definedName name="ChoixI16">#REF!</definedName>
    <definedName name="ChoixI17">#REF!</definedName>
    <definedName name="ChoixI18">#REF!</definedName>
    <definedName name="ChoixI19">#REF!</definedName>
    <definedName name="ChoixI2">#REF!</definedName>
    <definedName name="ChoixI20">#REF!</definedName>
    <definedName name="ChoixI21">#REF!</definedName>
    <definedName name="ChoixI22">#REF!</definedName>
    <definedName name="ChoixI23">#REF!</definedName>
    <definedName name="ChoixI24">#REF!</definedName>
    <definedName name="ChoixI25">#REF!</definedName>
    <definedName name="ChoixI26">#REF!</definedName>
    <definedName name="ChoixI27">#REF!</definedName>
    <definedName name="ChoixI28">#REF!</definedName>
    <definedName name="ChoixI29">[4]SWP_CSCI!$K$149</definedName>
    <definedName name="ChoixI3">#REF!</definedName>
    <definedName name="ChoixI4">#REF!</definedName>
    <definedName name="ChoixI5">#REF!</definedName>
    <definedName name="ChoixI6">#REF!</definedName>
    <definedName name="ChoixI7">#REF!</definedName>
    <definedName name="ChoixI8">#REF!</definedName>
    <definedName name="ChoixI9">#REF!</definedName>
    <definedName name="CLIENT">#REF!</definedName>
    <definedName name="Closure_Date">#REF!</definedName>
    <definedName name="CODE_AFFAIRE">PR!$D$11</definedName>
    <definedName name="Code_Ressource">#REF!</definedName>
    <definedName name="CodesWBS">#REF!</definedName>
    <definedName name="codir.A380.4.2" hidden="1">{#N/A,#N/A,TRUE,"Page de garde";#N/A,#N/A,TRUE,"0.1 Fiche desciptif programme";#N/A,#N/A,TRUE,"0.2 Orga indus";#N/A,#N/A,TRUE,"1.1 Faits marquants";#N/A,#N/A,TRUE,"1.2 Décisions-actions";#N/A,#N/A,TRUE,"1.3 Indicateur satisfaction";#N/A,#N/A,TRUE,"2.1 Planning directeur";#N/A,#N/A,TRUE,"2.2 Jalons contractuels";#N/A,#N/A,TRUE,"2.3 IMD-IRD";#N/A,#N/A,TRUE,"2.4 DFT";#N/A,#N/A,TRUE,"2.5 Buyers obligations";#N/A,#N/A,TRUE,"3.1 Risques";#N/A,#N/A,TRUE,"3.2 Opportunités";#N/A,#N/A,TRUE,"4.1 Perfs et exigences critique";#N/A,#N/A,TRUE,"5 Charges-capacité";#N/A,#N/A,TRUE,"6 Proch. étapes";#N/A,#N/A,TRUE,"7.1 Statut actions";#N/A,#N/A,TRUE,"7.2 Actions";#N/A,#N/A,TRUE,"7.3 Scurve DRL";#N/A,#N/A,TRUE,"7.4 Gantt"}</definedName>
    <definedName name="Coef_FG">#REF!</definedName>
    <definedName name="col_abscisse">[3]Export!$U$4</definedName>
    <definedName name="col_blanc">[3]Export!$M$4</definedName>
    <definedName name="col_hauteur">[3]Export!$S$4</definedName>
    <definedName name="col_largeur">[3]Export!$T$4</definedName>
    <definedName name="col_mode_export">[3]Export!$L$4</definedName>
    <definedName name="col_nom_element">[3]Export!$J$4</definedName>
    <definedName name="col_nom_onglet">[3]Export!$I$4</definedName>
    <definedName name="col_nom_signet_word">[3]Export!$O$4</definedName>
    <definedName name="col_num_diapo">[3]Export!$R$4</definedName>
    <definedName name="col_ordonnee">[3]Export!$V$4</definedName>
    <definedName name="col_saut_page">[3]Export!$P$4</definedName>
    <definedName name="col_style_titre">[3]Export!$N$4</definedName>
    <definedName name="col_titre_chapitre">[3]Export!$K$4</definedName>
    <definedName name="col_titre_diapo">[3]Export!$Q$4</definedName>
    <definedName name="commentaire">#REF!</definedName>
    <definedName name="ConfirmeA">#REF!</definedName>
    <definedName name="ConfirmeS">#REF!</definedName>
    <definedName name="Controle_Charge">#REF!</definedName>
    <definedName name="CoûtAlloué">#REF!</definedName>
    <definedName name="CoûtsNP">#REF!</definedName>
    <definedName name="CoûtsNPP">#REF!</definedName>
    <definedName name="CoûtsP">#REF!</definedName>
    <definedName name="CPE">#REF!</definedName>
    <definedName name="CPEApp">#REF!</definedName>
    <definedName name="CPEFin">#REF!</definedName>
    <definedName name="CPEMarge">#REF!</definedName>
    <definedName name="CPEMax">#REF!</definedName>
    <definedName name="CPP">#REF!</definedName>
    <definedName name="CPPApp">#REF!</definedName>
    <definedName name="CPPFin">#REF!</definedName>
    <definedName name="CPPMargeMax">#REF!</definedName>
    <definedName name="CPPMargeMin">#REF!</definedName>
    <definedName name="CPPMax">#REF!</definedName>
    <definedName name="CPPMin">#REF!</definedName>
    <definedName name="CPR">#REF!</definedName>
    <definedName name="CPUApp">#REF!</definedName>
    <definedName name="CPUExi">#REF!</definedName>
    <definedName name="CPUMarge">#REF!</definedName>
    <definedName name="CPUMax">#REF!</definedName>
    <definedName name="criticite_risques">[3]Risques!$I$7:$I$30</definedName>
    <definedName name="CSCIPPIPlan">#REF!</definedName>
    <definedName name="CSCIPPIRéel">#REF!</definedName>
    <definedName name="CURRENT_DATE">PR!$L$1</definedName>
    <definedName name="CURRENT_ISSUE">PR!$L$2</definedName>
    <definedName name="CurrentDollarEuro">#REF!</definedName>
    <definedName name="DATE">PR!$C$51</definedName>
    <definedName name="date_action">#REF!</definedName>
    <definedName name="Date_Commande_Client">#REF!</definedName>
    <definedName name="date_debut_jalons">[3]Jalons!$I$3</definedName>
    <definedName name="DATE_DEBUT_PROJET">#REF!</definedName>
    <definedName name="date_dj">#REF!</definedName>
    <definedName name="date_dj2">#REF!</definedName>
    <definedName name="date_du_jour">#REF!</definedName>
    <definedName name="DATE_FIN_PROJET">#REF!</definedName>
    <definedName name="date_jour">'[3]Page de garde'!$E$42</definedName>
    <definedName name="date_to">#REF!</definedName>
    <definedName name="DateNow">#REF!</definedName>
    <definedName name="DatesPPI">#REF!</definedName>
    <definedName name="DaysMonth">#REF!</definedName>
    <definedName name="DCR" hidden="1">{#N/A,#N/A,TRUE,"Page de garde";#N/A,#N/A,TRUE,"0.1 Fiche desciptif programme";#N/A,#N/A,TRUE,"0.2 Orga indus";#N/A,#N/A,TRUE,"1.1 Faits marquants";#N/A,#N/A,TRUE,"1.2 Décisions-actions";#N/A,#N/A,TRUE,"1.3 Indicateur satisfaction";#N/A,#N/A,TRUE,"2.1 Planning directeur";#N/A,#N/A,TRUE,"2.2 Jalons contractuels";#N/A,#N/A,TRUE,"2.3 IMD-IRD";#N/A,#N/A,TRUE,"2.4 DFT";#N/A,#N/A,TRUE,"2.5 Buyers obligations";#N/A,#N/A,TRUE,"3.1 Risques";#N/A,#N/A,TRUE,"3.2 Opportunités";#N/A,#N/A,TRUE,"4.1 Perfs et exigences critique";#N/A,#N/A,TRUE,"5 Charges-capacité";#N/A,#N/A,TRUE,"6 Proch. étapes";#N/A,#N/A,TRUE,"7.1 Statut actions";#N/A,#N/A,TRUE,"7.2 Actions";#N/A,#N/A,TRUE,"7.3 Scurve DRL";#N/A,#N/A,TRUE,"7.4 Gantt"}</definedName>
    <definedName name="débConsJal0">[4]Evolution!$A$243:$IV$243</definedName>
    <definedName name="débConsJal1">[4]Evolution!$A$249:$IV$249</definedName>
    <definedName name="DébSéries">#REF!</definedName>
    <definedName name="DebutTableTot">#REF!</definedName>
    <definedName name="DéfApp">#REF!</definedName>
    <definedName name="DéfautsMargeMax">#REF!</definedName>
    <definedName name="DéfautsMargeMin">#REF!</definedName>
    <definedName name="DéfCSCI_autre">#REF!</definedName>
    <definedName name="DéfCSCI_CD">#REF!</definedName>
    <definedName name="DéfCSCI_CdC">#REF!</definedName>
    <definedName name="DéfCSCI_Code">#REF!</definedName>
    <definedName name="DéfCSCI_CP">#REF!</definedName>
    <definedName name="DéfCSCI_DocT">#REF!</definedName>
    <definedName name="DéfCSCI_Pla">#REF!</definedName>
    <definedName name="DéfCSCI_Sp">#REF!</definedName>
    <definedName name="DéfCSCI_Total">#REF!</definedName>
    <definedName name="Densité_de_défauts">#REF!</definedName>
    <definedName name="DEP_E_ECART">#REF!</definedName>
    <definedName name="DEP_E_PASS">#REF!</definedName>
    <definedName name="DEP_E_PREV">#REF!</definedName>
    <definedName name="DEP_E_REST">#REF!</definedName>
    <definedName name="Dernière_ligne">'[3]Page de garde'!$C$44</definedName>
    <definedName name="Designation_Commande_Client">#REF!</definedName>
    <definedName name="Devis">#REF!</definedName>
    <definedName name="dfgg" hidden="1">{"PageGarde1",#N/A,TRUE,"Page de garde";"Page0_1",#N/A,TRUE,"0.1 Fiche Descriptif Programme";"Page0_2",#N/A,TRUE,"0.2 Organisation";"Page1_1",#N/A,TRUE,"1.1 Faits Marquants";"Page1_2",#N/A,TRUE,"1.2 Décisions-Actions";"Page1_3",#N/A,TRUE,"1.3 Indicateur Satisfaction";"Page2_1",#N/A,TRUE,"2.1 Planning Directeur";"Page2_2",#N/A,TRUE,"2.2 Jalons Contractuels";"Page2_3",#N/A,TRUE,"2.3 IMD-IRD";"Page2_4",#N/A,TRUE,"2.4 Avancement Jalons";"Page2_5",#N/A,TRUE,"2.5 DFT";"Page2_6",#N/A,TRUE,"2.6 Obligations Client";"Page3_1",#N/A,TRUE,"3.1 Risques";"Page3_2",#N/A,TRUE,"3.2 Opportunités";"4_Performances",#N/A,TRUE,"4 Perfs et Exigences Critiques";"Page5_Charges",#N/A,TRUE,"5 Charges-Capacité";"6 Proch Etapes",#N/A,TRUE,"6 Proch. Etapes";"7 Reporting Spec",#N/A,TRUE,"7 Reporting Spec.";"Chap8",#N/A,TRUE,"Chap8";"Page8_1",#N/A,TRUE,"8.1 COP-CEP";"Page8_2",#N/A,TRUE,"8.2 CPP-CPE ";"Page8_3",#N/A,TRUE,"8.3 CPP-CPE par WP";"Page8_4",#N/A,TRUE,"8.4 Dépenses CPR-PPS";"Page8_5",#N/A,TRUE,"8.5 Compte d'Exploitation";"Page8_6",#N/A,TRUE,"8.6 Rentabilité"}</definedName>
    <definedName name="DI_DPÉmises">#REF!</definedName>
    <definedName name="DI_DPReçues">#REF!</definedName>
    <definedName name="DiscountRate">0.1</definedName>
    <definedName name="DIVERS_DEPENSES_PASSEES">#REF!</definedName>
    <definedName name="DIVERS_DEPENSES_RESTANTES">#REF!</definedName>
    <definedName name="DIVERS_TOTAL_PASSE">#REF!</definedName>
    <definedName name="DIVERS_TOTAL_RESTANT">#REF!</definedName>
    <definedName name="DIVERS_TOTAL_VALORISE">#REF!</definedName>
    <definedName name="Doc_Name">PR!$H$1</definedName>
    <definedName name="DollarEuroRate">#REF!</definedName>
    <definedName name="DP_CDP_1">#REF!</definedName>
    <definedName name="DP_CDP_10">#REF!</definedName>
    <definedName name="DP_CDP_2">#REF!</definedName>
    <definedName name="DP_CDP_3">#REF!</definedName>
    <definedName name="DP_CDP_4">#REF!</definedName>
    <definedName name="DP_CDP_5">#REF!</definedName>
    <definedName name="DP_CDP_6">#REF!</definedName>
    <definedName name="DP_CDP_7">#REF!</definedName>
    <definedName name="DP_CDP_8">#REF!</definedName>
    <definedName name="DP_CDP_9">#REF!</definedName>
    <definedName name="DP_CEX_1">#REF!</definedName>
    <definedName name="DP_CEX_10">#REF!</definedName>
    <definedName name="DP_CEX_2">#REF!</definedName>
    <definedName name="DP_CEX_3">#REF!</definedName>
    <definedName name="DP_CEX_4">#REF!</definedName>
    <definedName name="DP_CEX_5">#REF!</definedName>
    <definedName name="DP_CEX_6">#REF!</definedName>
    <definedName name="DP_CEX_7">#REF!</definedName>
    <definedName name="DP_CEX_8">#REF!</definedName>
    <definedName name="DP_CEX_9">#REF!</definedName>
    <definedName name="DP_DIV_1">#REF!</definedName>
    <definedName name="DP_DIV_10">#REF!</definedName>
    <definedName name="DP_DIV_2">#REF!</definedName>
    <definedName name="DP_DIV_3">#REF!</definedName>
    <definedName name="DP_DIV_4">#REF!</definedName>
    <definedName name="DP_DIV_5">#REF!</definedName>
    <definedName name="DP_DIV_6">#REF!</definedName>
    <definedName name="DP_DIV_7">#REF!</definedName>
    <definedName name="DP_DIV_8">#REF!</definedName>
    <definedName name="DP_DIV_9">#REF!</definedName>
    <definedName name="DP_SST_1">#REF!</definedName>
    <definedName name="DP_SST_10">#REF!</definedName>
    <definedName name="DP_SST_2">#REF!</definedName>
    <definedName name="DP_SST_3">#REF!</definedName>
    <definedName name="DP_SST_4">#REF!</definedName>
    <definedName name="DP_SST_5">#REF!</definedName>
    <definedName name="DP_SST_6">#REF!</definedName>
    <definedName name="DP_SST_7">#REF!</definedName>
    <definedName name="DP_SST_8">#REF!</definedName>
    <definedName name="DP_SST_9">#REF!</definedName>
    <definedName name="DP_STA_1">#REF!</definedName>
    <definedName name="DP_STA_10">#REF!</definedName>
    <definedName name="DP_STA_2">#REF!</definedName>
    <definedName name="DP_STA_3">#REF!</definedName>
    <definedName name="DP_STA_4">#REF!</definedName>
    <definedName name="DP_STA_5">#REF!</definedName>
    <definedName name="DP_STA_6">#REF!</definedName>
    <definedName name="DP_STA_7">#REF!</definedName>
    <definedName name="DP_STA_8">#REF!</definedName>
    <definedName name="DP_STA_9">#REF!</definedName>
    <definedName name="DR_CDP_1">#REF!</definedName>
    <definedName name="DR_CDP_10">#REF!</definedName>
    <definedName name="DR_CDP_2">#REF!</definedName>
    <definedName name="DR_CDP_3">#REF!</definedName>
    <definedName name="DR_CDP_4">#REF!</definedName>
    <definedName name="DR_CDP_5">#REF!</definedName>
    <definedName name="DR_CDP_6">#REF!</definedName>
    <definedName name="DR_CDP_7">#REF!</definedName>
    <definedName name="DR_CDP_8">#REF!</definedName>
    <definedName name="DR_CDP_9">#REF!</definedName>
    <definedName name="DR_CEX_1">#REF!</definedName>
    <definedName name="DR_CEX_10">#REF!</definedName>
    <definedName name="DR_CEX_2">#REF!</definedName>
    <definedName name="DR_CEX_3">#REF!</definedName>
    <definedName name="DR_CEX_4">#REF!</definedName>
    <definedName name="DR_CEX_5">#REF!</definedName>
    <definedName name="DR_CEX_6">#REF!</definedName>
    <definedName name="DR_CEX_7">#REF!</definedName>
    <definedName name="DR_CEX_8">#REF!</definedName>
    <definedName name="DR_CEX_9">#REF!</definedName>
    <definedName name="DR_DIV_1">#REF!</definedName>
    <definedName name="DR_DIV_10">#REF!</definedName>
    <definedName name="DR_DIV_2">#REF!</definedName>
    <definedName name="DR_DIV_3">#REF!</definedName>
    <definedName name="DR_DIV_4">#REF!</definedName>
    <definedName name="DR_DIV_5">#REF!</definedName>
    <definedName name="DR_DIV_6">#REF!</definedName>
    <definedName name="DR_DIV_7">#REF!</definedName>
    <definedName name="DR_DIV_8">#REF!</definedName>
    <definedName name="DR_DIV_9">#REF!</definedName>
    <definedName name="DR_SST_1">#REF!</definedName>
    <definedName name="DR_SST_10">#REF!</definedName>
    <definedName name="DR_SST_2">#REF!</definedName>
    <definedName name="DR_SST_3">#REF!</definedName>
    <definedName name="DR_SST_4">#REF!</definedName>
    <definedName name="DR_SST_5">#REF!</definedName>
    <definedName name="DR_SST_6">#REF!</definedName>
    <definedName name="DR_SST_7">#REF!</definedName>
    <definedName name="DR_SST_8">#REF!</definedName>
    <definedName name="DR_SST_9">#REF!</definedName>
    <definedName name="DR_STA_1">#REF!</definedName>
    <definedName name="DR_STA_10">#REF!</definedName>
    <definedName name="DR_STA_2">#REF!</definedName>
    <definedName name="DR_STA_3">#REF!</definedName>
    <definedName name="DR_STA_4">#REF!</definedName>
    <definedName name="DR_STA_5">#REF!</definedName>
    <definedName name="DR_STA_6">#REF!</definedName>
    <definedName name="DR_STA_7">#REF!</definedName>
    <definedName name="DR_STA_8">#REF!</definedName>
    <definedName name="DR_STA_9">#REF!</definedName>
    <definedName name="DRL_DATE">#REF!</definedName>
    <definedName name="DuréeEst">#REF!</definedName>
    <definedName name="DuréePrév">#REF!</definedName>
    <definedName name="DuréesPrév">#REF!</definedName>
    <definedName name="DuréesRéel">#REF!</definedName>
    <definedName name="Entrée">#REF!</definedName>
    <definedName name="EPGS" hidden="1">{#N/A,#N/A,TRUE,"Page de garde";#N/A,#N/A,TRUE,"0.1 Fiche desciptif programme";#N/A,#N/A,TRUE,"0.2 Orga indus";#N/A,#N/A,TRUE,"1.1 Faits marquants";#N/A,#N/A,TRUE,"1.2 Décisions-actions";#N/A,#N/A,TRUE,"1.3 Indicateur satisfaction";#N/A,#N/A,TRUE,"2.1 Planning directeur";#N/A,#N/A,TRUE,"2.2 Jalons contractuels";#N/A,#N/A,TRUE,"2.3 IMD-IRD";#N/A,#N/A,TRUE,"2.4 DFT";#N/A,#N/A,TRUE,"2.5 Buyers obligations";#N/A,#N/A,TRUE,"3.1 Risques";#N/A,#N/A,TRUE,"3.2 Opportunités";#N/A,#N/A,TRUE,"4.1 Perfs et exigences critique";#N/A,#N/A,TRUE,"5 Charges-capacité";#N/A,#N/A,TRUE,"6 Proch. étapes";#N/A,#N/A,TRUE,"7.1 Statut actions";#N/A,#N/A,TRUE,"7.2 Actions";#N/A,#N/A,TRUE,"7.3 Scurve DRL";#N/A,#N/A,TRUE,"7.4 Gantt"}</definedName>
    <definedName name="Etat_Achats_SST">#REF!</definedName>
    <definedName name="Etat_calcul">#REF!</definedName>
    <definedName name="ÉtatInit">#REF!</definedName>
    <definedName name="Etude_Amont">"CommandButton4"</definedName>
    <definedName name="Euro">6.55957</definedName>
    <definedName name="ExpatInAnkara">#REF!</definedName>
    <definedName name="export_actions">#REF!</definedName>
    <definedName name="export_actions_1">#REF!</definedName>
    <definedName name="export_actions_2">#REF!</definedName>
    <definedName name="export_comments_CPP_CPE">'[3](CPP-CPE)CPP'!$B$27:$C$38</definedName>
    <definedName name="export_comments_indic_actions">#REF!</definedName>
    <definedName name="export_comments_indic_charges">'[3]Indicateur charges'!$B$18:$C$20</definedName>
    <definedName name="export_comments_indic_couts">'[3]Indicateur couts'!$B$46:$C$49</definedName>
    <definedName name="export_comments_indic_ECPp">[3]ECPp!$B$20:$C$22</definedName>
    <definedName name="export_comments_indic_ECR">[3]ECR!$B$20:$C$32</definedName>
    <definedName name="export_comments_indic_PCR">[3]PCR!$B$18:$C$131</definedName>
    <definedName name="export_comments_indicateur">[3]Indicateur!$B$19:$C$21</definedName>
    <definedName name="export_comments_jalons">[3]Jalons!$B$34:$C$40</definedName>
    <definedName name="export_decisions">[3]Decisions!$B$5:$I$14</definedName>
    <definedName name="export_faits_marquants">'[3]Faits marquants'!$B$8:$C$190</definedName>
    <definedName name="export_faits_marquants_1">'[3]Faits marquants'!$B$191:$C$423</definedName>
    <definedName name="export_faits_marquants_2">'[3]Faits marquants'!$B$8:$C$423</definedName>
    <definedName name="export_indic_decisions">[3]Decisions!$D$1:$E$3</definedName>
    <definedName name="export_indic_opportunites">[3]Opportunites!$D$1:$E$4</definedName>
    <definedName name="export_indic_risques">[3]Risques!$D$1:$E$4</definedName>
    <definedName name="export_infos_FdL">'[3]Infos FdL'!$A$3:$H$32</definedName>
    <definedName name="export_liste_CR">'[3]Page de garde'!$C$31</definedName>
    <definedName name="export_liste_CRAL">'[3]Page de garde'!$C$28</definedName>
    <definedName name="export_liste_diffusion">'[3]Page de garde'!$C$28</definedName>
    <definedName name="export_opportunites">[3]Opportunites!$B$6:$Q$9</definedName>
    <definedName name="export_points_durs">'[3]Points durs'!$B$4:$G$40</definedName>
    <definedName name="export_quifaitquoi">'[3]Qui Fait Quoi'!$B$4:$F$31</definedName>
    <definedName name="export_revue_par_les_pairs">'[3]Revues par les pairs'!$B$5:$I$7</definedName>
    <definedName name="export_risques">[3]Risques!$B$6:$Q$30</definedName>
    <definedName name="export_suivi_docs">'[3]Suivi docs'!$B$4:$E$55</definedName>
    <definedName name="export_synthese_charges">'[3]Indicateur charges'!$D$8:$E$12</definedName>
    <definedName name="export_synthese_CPPCPE">'[3](CPP-CPE)CPP'!$D$17:$F$21</definedName>
    <definedName name="export_tableau_OS">'[3]Page de garde'!$C$13:$G$23</definedName>
    <definedName name="export_vers">[3]Export!$B$4:$H$4</definedName>
    <definedName name="exports_faits_marquants_1">'[3]Faits marquants'!$B$191:$C$423</definedName>
    <definedName name="EXT_date_maj">#REF!</definedName>
    <definedName name="FCU" hidden="1">{#N/A,#N/A,TRUE,"Page de garde";#N/A,#N/A,TRUE,"0.1 Fiche desciptif programme";#N/A,#N/A,TRUE,"0.2 Orga indus";#N/A,#N/A,TRUE,"1.1 Faits marquants";#N/A,#N/A,TRUE,"1.2 Décisions-actions";#N/A,#N/A,TRUE,"1.3 Indicateur satisfaction";#N/A,#N/A,TRUE,"2.1 Planning directeur";#N/A,#N/A,TRUE,"2.2 Jalons contractuels";#N/A,#N/A,TRUE,"2.3 IMD-IRD";#N/A,#N/A,TRUE,"2.4 DFT";#N/A,#N/A,TRUE,"2.5 Buyers obligations";#N/A,#N/A,TRUE,"3.1 Risques";#N/A,#N/A,TRUE,"3.2 Opportunités";#N/A,#N/A,TRUE,"4.1 Perfs et exigences critique";#N/A,#N/A,TRUE,"5 Charges-capacité";#N/A,#N/A,TRUE,"6 Proch. étapes";#N/A,#N/A,TRUE,"7.1 Statut actions";#N/A,#N/A,TRUE,"7.2 Actions";#N/A,#N/A,TRUE,"7.3 Scurve DRL";#N/A,#N/A,TRUE,"7.4 Gantt"}</definedName>
    <definedName name="FG_Heure">#REF!</definedName>
    <definedName name="FG_Jour">#REF!</definedName>
    <definedName name="fileEnd">[4]Evolution!$A$260:$IV$260</definedName>
    <definedName name="fileStart">[4]Evolution!$A$259:$IV$259</definedName>
    <definedName name="finConsJal0">[4]Evolution!$A$244:$IV$244</definedName>
    <definedName name="finConsJal1">[4]Evolution!$A$250:$IV$250</definedName>
    <definedName name="finLot">#REF!</definedName>
    <definedName name="FinTableAchat">#REF!</definedName>
    <definedName name="FinTableau">#REF!</definedName>
    <definedName name="FinTableRess">#REF!</definedName>
    <definedName name="FinTableTot">#REF!</definedName>
    <definedName name="flce_e">[6]PMQ!#REF!</definedName>
    <definedName name="flce_r">[6]PMQ!#REF!</definedName>
    <definedName name="flcs_e">#REF!</definedName>
    <definedName name="flcs_r">#REF!</definedName>
    <definedName name="flge_e">#REF!</definedName>
    <definedName name="flge_r">#REF!</definedName>
    <definedName name="flgs_e">#REF!</definedName>
    <definedName name="flgs_r">#REF!</definedName>
    <definedName name="Gabarits">#REF!</definedName>
    <definedName name="GazPerMonth">#REF!</definedName>
    <definedName name="GazPrice">#REF!</definedName>
    <definedName name="Gén21App">#REF!</definedName>
    <definedName name="Gén2APP">#REF!</definedName>
    <definedName name="Gén3App">#REF!</definedName>
    <definedName name="Gén4App">#REF!</definedName>
    <definedName name="Gén5App">#REF!</definedName>
    <definedName name="gg" hidden="1">{#N/A,#N/A,TRUE,"Page de garde";#N/A,#N/A,TRUE,"0.1 Fiche desciptif programme";#N/A,#N/A,TRUE,"0.2 Orga indus";#N/A,#N/A,TRUE,"1.1 Faits marquants";#N/A,#N/A,TRUE,"1.2 Décisions-actions";#N/A,#N/A,TRUE,"1.3 Indicateur satisfaction";#N/A,#N/A,TRUE,"2.1 Planning directeur";#N/A,#N/A,TRUE,"2.2 Jalons contractuels";#N/A,#N/A,TRUE,"2.3 IMD-IRD";#N/A,#N/A,TRUE,"2.4 DFT";#N/A,#N/A,TRUE,"2.5 Buyers obligations";#N/A,#N/A,TRUE,"3.1 Risques";#N/A,#N/A,TRUE,"3.2 Opportunités";#N/A,#N/A,TRUE,"4.1 Perfs et exigences critique";#N/A,#N/A,TRUE,"5 Charges-capacité";#N/A,#N/A,TRUE,"6 Proch. étapes";#N/A,#N/A,TRUE,"7.1 Statut actions";#N/A,#N/A,TRUE,"7.2 Actions";#N/A,#N/A,TRUE,"7.3 Scurve DRL";#N/A,#N/A,TRUE,"7.4 Gantt"}</definedName>
    <definedName name="GRAPH_EVOL_SHIPSET" hidden="1">{#N/A,#N/A,TRUE,"Page de garde";#N/A,#N/A,TRUE,"0.1 Fiche desciptif programme";#N/A,#N/A,TRUE,"0.2 Orga indus";#N/A,#N/A,TRUE,"1.1 Faits marquants";#N/A,#N/A,TRUE,"1.2 Décisions-actions";#N/A,#N/A,TRUE,"1.3 Indicateur satisfaction";#N/A,#N/A,TRUE,"2.1 Planning directeur";#N/A,#N/A,TRUE,"2.4 DFT";#N/A,#N/A,TRUE,"3.1 Risques";#N/A,#N/A,TRUE,"3.2 Opportunités";#N/A,#N/A,TRUE,"4.1 Perfs et exigences critique";#N/A,#N/A,TRUE,"5 Charges-capacité";#N/A,#N/A,TRUE,"6 Proch. étapes"}</definedName>
    <definedName name="HEURES_Date_Maj">#REF!</definedName>
    <definedName name="Heures_Déf_Tests">#REF!</definedName>
    <definedName name="Heures_Défaut">#REF!</definedName>
    <definedName name="HEURES_PASS">#REF!</definedName>
    <definedName name="HEURES_PREV">#REF!</definedName>
    <definedName name="HEURES_REST">#REF!</definedName>
    <definedName name="HEURES_TOTALES">#REF!</definedName>
    <definedName name="HoursDay">#REF!</definedName>
    <definedName name="HoursMonth">#REF!</definedName>
    <definedName name="HoursMonthBrest">#REF!</definedName>
    <definedName name="HouseInAnkara">#REF!</definedName>
    <definedName name="HP_CDP_1">#REF!</definedName>
    <definedName name="HP_CDP_10">#REF!</definedName>
    <definedName name="HP_CDP_2">#REF!</definedName>
    <definedName name="HP_CDP_3">#REF!</definedName>
    <definedName name="HP_CDP_4">#REF!</definedName>
    <definedName name="HP_CDP_5">#REF!</definedName>
    <definedName name="HP_CDP_6">#REF!</definedName>
    <definedName name="HP_CDP_7">#REF!</definedName>
    <definedName name="HP_CDP_8">#REF!</definedName>
    <definedName name="HP_CDP_9">#REF!</definedName>
    <definedName name="HP_CEX_1">#REF!</definedName>
    <definedName name="HP_CEX_10">#REF!</definedName>
    <definedName name="HP_CEX_2">#REF!</definedName>
    <definedName name="HP_CEX_3">#REF!</definedName>
    <definedName name="HP_CEX_4">#REF!</definedName>
    <definedName name="HP_CEX_5">#REF!</definedName>
    <definedName name="HP_CEX_6">#REF!</definedName>
    <definedName name="HP_CEX_7">#REF!</definedName>
    <definedName name="HP_CEX_8">#REF!</definedName>
    <definedName name="HP_CEX_9">#REF!</definedName>
    <definedName name="HP_DIV_1">#REF!</definedName>
    <definedName name="HP_DIV_10">#REF!</definedName>
    <definedName name="HP_DIV_2">#REF!</definedName>
    <definedName name="HP_DIV_3">#REF!</definedName>
    <definedName name="HP_DIV_4">#REF!</definedName>
    <definedName name="HP_DIV_5">#REF!</definedName>
    <definedName name="HP_DIV_6">#REF!</definedName>
    <definedName name="HP_DIV_7">#REF!</definedName>
    <definedName name="HP_DIV_8">#REF!</definedName>
    <definedName name="HP_DIV_9">#REF!</definedName>
    <definedName name="HP_SST_1">#REF!</definedName>
    <definedName name="HP_SST_10">#REF!</definedName>
    <definedName name="HP_SST_2">#REF!</definedName>
    <definedName name="HP_SST_3">#REF!</definedName>
    <definedName name="HP_SST_4">#REF!</definedName>
    <definedName name="HP_SST_5">#REF!</definedName>
    <definedName name="HP_SST_6">#REF!</definedName>
    <definedName name="HP_SST_7">#REF!</definedName>
    <definedName name="HP_SST_8">#REF!</definedName>
    <definedName name="HP_SST_9">#REF!</definedName>
    <definedName name="HP_STA_1">#REF!</definedName>
    <definedName name="HP_STA_10">#REF!</definedName>
    <definedName name="HP_STA_2">#REF!</definedName>
    <definedName name="HP_STA_3">#REF!</definedName>
    <definedName name="HP_STA_4">#REF!</definedName>
    <definedName name="HP_STA_5">#REF!</definedName>
    <definedName name="HP_STA_6">#REF!</definedName>
    <definedName name="HP_STA_7">#REF!</definedName>
    <definedName name="HP_STA_8">#REF!</definedName>
    <definedName name="HP_STA_9">#REF!</definedName>
    <definedName name="HR_CDP_1">#REF!</definedName>
    <definedName name="HR_CDP_10">#REF!</definedName>
    <definedName name="HR_CDP_2">#REF!</definedName>
    <definedName name="HR_CDP_3">#REF!</definedName>
    <definedName name="HR_CDP_4">#REF!</definedName>
    <definedName name="HR_CDP_5">#REF!</definedName>
    <definedName name="HR_CDP_6">#REF!</definedName>
    <definedName name="HR_CDP_7">#REF!</definedName>
    <definedName name="HR_CDP_8">#REF!</definedName>
    <definedName name="HR_CDP_9">#REF!</definedName>
    <definedName name="HR_CEX_1">#REF!</definedName>
    <definedName name="HR_CEX_10">#REF!</definedName>
    <definedName name="HR_CEX_2">#REF!</definedName>
    <definedName name="HR_CEX_3">#REF!</definedName>
    <definedName name="HR_CEX_4">#REF!</definedName>
    <definedName name="HR_CEX_5">#REF!</definedName>
    <definedName name="HR_CEX_6">#REF!</definedName>
    <definedName name="HR_CEX_7">#REF!</definedName>
    <definedName name="HR_CEX_8">#REF!</definedName>
    <definedName name="HR_CEX_9">#REF!</definedName>
    <definedName name="HR_DIV_1">#REF!</definedName>
    <definedName name="HR_DIV_10">#REF!</definedName>
    <definedName name="HR_DIV_2">#REF!</definedName>
    <definedName name="HR_DIV_3">#REF!</definedName>
    <definedName name="HR_DIV_4">#REF!</definedName>
    <definedName name="HR_DIV_5">#REF!</definedName>
    <definedName name="HR_DIV_6">#REF!</definedName>
    <definedName name="HR_DIV_7">#REF!</definedName>
    <definedName name="HR_DIV_8">#REF!</definedName>
    <definedName name="HR_DIV_9">#REF!</definedName>
    <definedName name="HR_SST_1">#REF!</definedName>
    <definedName name="HR_SST_10">#REF!</definedName>
    <definedName name="HR_SST_2">#REF!</definedName>
    <definedName name="HR_SST_3">#REF!</definedName>
    <definedName name="HR_SST_4">#REF!</definedName>
    <definedName name="HR_SST_5">#REF!</definedName>
    <definedName name="HR_SST_6">#REF!</definedName>
    <definedName name="HR_SST_7">#REF!</definedName>
    <definedName name="HR_SST_8">#REF!</definedName>
    <definedName name="HR_SST_9">#REF!</definedName>
    <definedName name="HR_STA_1">#REF!</definedName>
    <definedName name="HR_STA_10">#REF!</definedName>
    <definedName name="HR_STA_2">#REF!</definedName>
    <definedName name="HR_STA_3">#REF!</definedName>
    <definedName name="HR_STA_4">#REF!</definedName>
    <definedName name="HR_STA_5">#REF!</definedName>
    <definedName name="HR_STA_6">#REF!</definedName>
    <definedName name="HR_STA_7">#REF!</definedName>
    <definedName name="HR_STA_8">#REF!</definedName>
    <definedName name="HR_STA_9">#REF!</definedName>
    <definedName name="HUD" hidden="1">{#N/A,#N/A,TRUE,"Page de garde";#N/A,#N/A,TRUE,"0.1 Fiche desciptif programme";#N/A,#N/A,TRUE,"0.2 Orga indus";#N/A,#N/A,TRUE,"1.1 Faits marquants";#N/A,#N/A,TRUE,"1.2 Décisions-actions";#N/A,#N/A,TRUE,"1.3 Indicateur satisfaction";#N/A,#N/A,TRUE,"2.1 Planning directeur";#N/A,#N/A,TRUE,"2.2 Jalons contractuels";#N/A,#N/A,TRUE,"2.3 IMD-IRD";#N/A,#N/A,TRUE,"2.4 DFT";#N/A,#N/A,TRUE,"2.5 Buyers obligations";#N/A,#N/A,TRUE,"3.1 Risques";#N/A,#N/A,TRUE,"3.2 Opportunités";#N/A,#N/A,TRUE,"4.1 Perfs et exigences critique";#N/A,#N/A,TRUE,"5 Charges-capacité";#N/A,#N/A,TRUE,"6 Proch. étapes";#N/A,#N/A,TRUE,"7.1 Statut actions";#N/A,#N/A,TRUE,"7.2 Actions";#N/A,#N/A,TRUE,"7.3 Scurve DRL";#N/A,#N/A,TRUE,"7.4 Gantt"}</definedName>
    <definedName name="I_OApp">#REF!</definedName>
    <definedName name="I_OExi">#REF!</definedName>
    <definedName name="I_OMarge">#REF!</definedName>
    <definedName name="I_OMax">#REF!</definedName>
    <definedName name="ident">#REF!</definedName>
    <definedName name="imd">#REF!</definedName>
    <definedName name="imd_ap">#REF!</definedName>
    <definedName name="imd_cd">#REF!</definedName>
    <definedName name="imd_de">#REF!</definedName>
    <definedName name="imd_dg">#REF!</definedName>
    <definedName name="imd_ds">#REF!</definedName>
    <definedName name="imd_fig">#REF!</definedName>
    <definedName name="imd_fq">[6]PMQ!#REF!</definedName>
    <definedName name="imd_pd">#REF!</definedName>
    <definedName name="imd_pr">#REF!</definedName>
    <definedName name="imd_sd">#REF!</definedName>
    <definedName name="imd_sr">#REF!</definedName>
    <definedName name="imd_tr">#REF!</definedName>
    <definedName name="ImpotStandard">0.35</definedName>
    <definedName name="IncomeTaxRate">0.35</definedName>
    <definedName name="IncrSéries">#REF!</definedName>
    <definedName name="IndicGén1_Titre">[4]U!$A$137</definedName>
    <definedName name="IndicGén11">#REF!</definedName>
    <definedName name="IndicGén11_CSCI">#REF!</definedName>
    <definedName name="IndicGén12">#REF!</definedName>
    <definedName name="IndicGén12_CSCI">#REF!</definedName>
    <definedName name="IndicGén13">#REF!</definedName>
    <definedName name="IndicGén13_CSCI">#REF!</definedName>
    <definedName name="IndicGén14">#REF!</definedName>
    <definedName name="IndicGén14_CSCI">#REF!</definedName>
    <definedName name="IndicGén2_Titre">[4]U!$A$138</definedName>
    <definedName name="IndicGén21">#REF!</definedName>
    <definedName name="IndicGén21_CSCI">#REF!</definedName>
    <definedName name="IndicGén22">#REF!</definedName>
    <definedName name="IndicGén22_CSCI">#REF!</definedName>
    <definedName name="IndicGén23">#REF!</definedName>
    <definedName name="IndicGén23_CSCI">#REF!</definedName>
    <definedName name="IndicGén24">#REF!</definedName>
    <definedName name="IndicGén24_CSCI">#REF!</definedName>
    <definedName name="IndicGén25">#REF!</definedName>
    <definedName name="IndicGén25_CSCI">#REF!</definedName>
    <definedName name="IndicGén26">#REF!</definedName>
    <definedName name="IndicGén26_CSCI">#REF!</definedName>
    <definedName name="IndicGén3_Titre">[4]U!$A$139</definedName>
    <definedName name="IndicGén31">#REF!</definedName>
    <definedName name="IndicGén31_CSCI">#REF!</definedName>
    <definedName name="IndicGén32">#REF!</definedName>
    <definedName name="IndicGén32_CSCI">#REF!</definedName>
    <definedName name="IndicGén33">#REF!</definedName>
    <definedName name="IndicGén33_CSCI">#REF!</definedName>
    <definedName name="IndicGén34">#REF!</definedName>
    <definedName name="IndicGén34_CSCI">#REF!</definedName>
    <definedName name="IndicGén35">#REF!</definedName>
    <definedName name="IndicGén35_CSCI">#REF!</definedName>
    <definedName name="IndicGén36">#REF!</definedName>
    <definedName name="IndicGén36_CSCI">#REF!</definedName>
    <definedName name="IndicGén4_Titre">[4]U!$A$140</definedName>
    <definedName name="IndicGén41">#REF!</definedName>
    <definedName name="IndicGén41_CSCI">#REF!</definedName>
    <definedName name="IndicGén42">#REF!</definedName>
    <definedName name="IndicGén42_CSCI">#REF!</definedName>
    <definedName name="IndicGén43">#REF!</definedName>
    <definedName name="IndicGén43_CSCI">#REF!</definedName>
    <definedName name="IndicGén44">#REF!</definedName>
    <definedName name="IndicGén44_CSCI">#REF!</definedName>
    <definedName name="IndicGén45">#REF!</definedName>
    <definedName name="IndicGén45_CSCI">#REF!</definedName>
    <definedName name="IndicGén46">#REF!</definedName>
    <definedName name="IndicGén46_CSCI">#REF!</definedName>
    <definedName name="IndicGén5_Titre">[4]U!$A$141</definedName>
    <definedName name="IndicGén51">#REF!</definedName>
    <definedName name="IndicGén51_CSCI">#REF!</definedName>
    <definedName name="IndicGén52">#REF!</definedName>
    <definedName name="IndicGén52_CSCI">#REF!</definedName>
    <definedName name="IndicGén53">#REF!</definedName>
    <definedName name="IndicGén53_CSCI">#REF!</definedName>
    <definedName name="IndicGén54">#REF!</definedName>
    <definedName name="IndicGén54_CSCI">#REF!</definedName>
    <definedName name="IndicGén55">#REF!</definedName>
    <definedName name="IndicGén55_CSCI">#REF!</definedName>
    <definedName name="IndicGén56">#REF!</definedName>
    <definedName name="IndicGén56_CSCI">#REF!</definedName>
    <definedName name="init_dates_tdb">'[3]Page de garde'!$E$11</definedName>
    <definedName name="Initial_End_Date">#REF!</definedName>
    <definedName name="InsurancePerMonth">#REF!</definedName>
    <definedName name="ird">#REF!</definedName>
    <definedName name="ird_de">#REF!</definedName>
    <definedName name="ird_fig">#REF!</definedName>
    <definedName name="ISSUE">PR!$B$51</definedName>
    <definedName name="ISSUE_01">PR!$B$51</definedName>
    <definedName name="ISSUE_1">PR!$B$51</definedName>
    <definedName name="Jalon01">#REF!</definedName>
    <definedName name="Jalon02">#REF!</definedName>
    <definedName name="Jalon03">#REF!</definedName>
    <definedName name="Jalon04">#REF!</definedName>
    <definedName name="Jalon05">#REF!</definedName>
    <definedName name="Jalon06">#REF!</definedName>
    <definedName name="Jalon07">#REF!</definedName>
    <definedName name="Jalon08">#REF!</definedName>
    <definedName name="Jalon09">#REF!</definedName>
    <definedName name="Jalon10">#REF!</definedName>
    <definedName name="Jalon101">[4]Evolution!$A$43:$IV$43</definedName>
    <definedName name="Jalon102">[4]Evolution!$A$44:$IV$44</definedName>
    <definedName name="Jalon103">[4]Evolution!$A$45:$IV$45</definedName>
    <definedName name="Jalon104">[4]Evolution!$A$46:$IV$46</definedName>
    <definedName name="Jalon105">[4]Evolution!$A$47:$IV$47</definedName>
    <definedName name="Jalon106">[4]Evolution!$A$48:$IV$48</definedName>
    <definedName name="Jalon107">[4]Evolution!$A$49:$IV$49</definedName>
    <definedName name="Jalon108">[4]Evolution!$A$50:$IV$50</definedName>
    <definedName name="Jalon109">[4]Evolution!$A$51:$IV$51</definedName>
    <definedName name="Jalon11">[4]Evolution!$A$33:$IV$33</definedName>
    <definedName name="Jalon110">[4]Evolution!$A$52:$IV$52</definedName>
    <definedName name="Jalon12">[4]Evolution!$A$34:$IV$34</definedName>
    <definedName name="Jalon13">[4]Evolution!$A$35:$IV$35</definedName>
    <definedName name="Jalon14">[4]Evolution!$A$36:$IV$36</definedName>
    <definedName name="Jalon15">[4]Evolution!$A$37:$IV$37</definedName>
    <definedName name="Jalon16">[4]Evolution!$A$38:$IV$38</definedName>
    <definedName name="Jalon17">[4]Evolution!$A$39:$IV$39</definedName>
    <definedName name="Jalon18">[4]Evolution!$A$40:$IV$40</definedName>
    <definedName name="Jalon19">[4]Evolution!$A$41:$IV$41</definedName>
    <definedName name="Jalon20">[4]Evolution!$A$42:$IV$42</definedName>
    <definedName name="KCCU" hidden="1">{#N/A,#N/A,TRUE,"Page de garde";#N/A,#N/A,TRUE,"0.1 Fiche desciptif programme";#N/A,#N/A,TRUE,"0.2 Orga indus";#N/A,#N/A,TRUE,"1.1 Faits marquants";#N/A,#N/A,TRUE,"1.2 Décisions-actions";#N/A,#N/A,TRUE,"1.3 Indicateur satisfaction";#N/A,#N/A,TRUE,"2.1 Planning directeur";#N/A,#N/A,TRUE,"2.2 Jalons contractuels";#N/A,#N/A,TRUE,"2.3 IMD-IRD";#N/A,#N/A,TRUE,"2.4 DFT";#N/A,#N/A,TRUE,"2.5 Buyers obligations";#N/A,#N/A,TRUE,"3.1 Risques";#N/A,#N/A,TRUE,"3.2 Opportunités";#N/A,#N/A,TRUE,"4.1 Perfs et exigences critique";#N/A,#N/A,TRUE,"5 Charges-capacité";#N/A,#N/A,TRUE,"6 Proch. étapes";#N/A,#N/A,TRUE,"7.1 Statut actions";#N/A,#N/A,TRUE,"7.2 Actions";#N/A,#N/A,TRUE,"7.3 Scurve DRL";#N/A,#N/A,TRUE,"7.4 Gantt"}</definedName>
    <definedName name="KLocRéutEst">#REF!</definedName>
    <definedName name="KLocRéutEst_CSCI">#REF!</definedName>
    <definedName name="KLocRéutMax">#REF!</definedName>
    <definedName name="KLocRéutMes">#REF!</definedName>
    <definedName name="KLocRéutMes_CSCI">#REF!</definedName>
    <definedName name="KLocRéutMin">#REF!</definedName>
    <definedName name="KLocTotEst">#REF!</definedName>
    <definedName name="KLocTotEst_CSCI">#REF!</definedName>
    <definedName name="KLocTotMax">#REF!</definedName>
    <definedName name="KLocTotMes">#REF!</definedName>
    <definedName name="KLocTotMes_CSCI">#REF!</definedName>
    <definedName name="KLocTotMin">#REF!</definedName>
    <definedName name="Langages">#REF!</definedName>
    <definedName name="LibelléEuro">"M.Euro"</definedName>
    <definedName name="ligne_nom_CR_cree">[3]Export!$A$67</definedName>
    <definedName name="ligne_nom_modele">[3]Export!$A$66</definedName>
    <definedName name="LigneFinActivités">#REF!</definedName>
    <definedName name="lignes_config_export">[3]Export!$A$4:$A$68</definedName>
    <definedName name="Log_Date">#REF!</definedName>
    <definedName name="lotPcs">[4]U!$B$7</definedName>
    <definedName name="margin">'[7]1.2-Actions'!#REF!</definedName>
    <definedName name="MémApp">#REF!</definedName>
    <definedName name="MémExi">#REF!</definedName>
    <definedName name="MémMarge">#REF!</definedName>
    <definedName name="MémMax">#REF!</definedName>
    <definedName name="ModèlePhase">#REF!</definedName>
    <definedName name="ModèleTest">#REF!</definedName>
    <definedName name="monnaie">[4]U!$B$8</definedName>
    <definedName name="MOU" hidden="1">{#N/A,#N/A,TRUE,"Page de garde";#N/A,#N/A,TRUE,"0.1 Fiche desciptif programme";#N/A,#N/A,TRUE,"0.2 Orga indus";#N/A,#N/A,TRUE,"1.1 Faits marquants";#N/A,#N/A,TRUE,"1.2 Décisions-actions";#N/A,#N/A,TRUE,"1.3 Indicateur satisfaction";#N/A,#N/A,TRUE,"2.1 Planning directeur";#N/A,#N/A,TRUE,"2.2 Jalons contractuels";#N/A,#N/A,TRUE,"2.3 IMD-IRD";#N/A,#N/A,TRUE,"2.4 DFT";#N/A,#N/A,TRUE,"2.5 Buyers obligations";#N/A,#N/A,TRUE,"3.1 Risques";#N/A,#N/A,TRUE,"3.2 Opportunités";#N/A,#N/A,TRUE,"4.1 Perfs et exigences critique";#N/A,#N/A,TRUE,"5 Charges-capacité";#N/A,#N/A,TRUE,"6 Proch. étapes";#N/A,#N/A,TRUE,"7.1 Statut actions";#N/A,#N/A,TRUE,"7.2 Actions";#N/A,#N/A,TRUE,"7.3 Scurve DRL";#N/A,#N/A,TRUE,"7.4 Gantt"}</definedName>
    <definedName name="MOYEN_TAUX_HEURE">#REF!</definedName>
    <definedName name="MOYEN_TAUX_JOUR">#REF!</definedName>
    <definedName name="Nb_Défauts_Cible">#REF!</definedName>
    <definedName name="NbCSCI">#REF!</definedName>
    <definedName name="NbCSCIPlan">#REF!</definedName>
    <definedName name="NbCSCIRéel">#REF!</definedName>
    <definedName name="NbLigCodeRevu">#REF!</definedName>
    <definedName name="NbLigRevCod">#REF!</definedName>
    <definedName name="NbPairs">#REF!</definedName>
    <definedName name="NbRA_FT_I">#REF!</definedName>
    <definedName name="NbRA_FT_PQ">#REF!</definedName>
    <definedName name="NbRA_FT_Q">#REF!</definedName>
    <definedName name="NbRA_FT_T">#REF!</definedName>
    <definedName name="NbRA_FT_T_Fermés">#REF!</definedName>
    <definedName name="ND_O_A_Aut">#REF!</definedName>
    <definedName name="ND_O_A_Cod">#REF!</definedName>
    <definedName name="ND_O_A_Cor">#REF!</definedName>
    <definedName name="ND_O_A_Cpt">#REF!</definedName>
    <definedName name="ND_O_A_DP">#REF!</definedName>
    <definedName name="ND_O_A_Out">#REF!</definedName>
    <definedName name="ND_O_A_Rég">#REF!</definedName>
    <definedName name="ND_O_A_Spé">#REF!</definedName>
    <definedName name="ND_O_A_Sys">#REF!</definedName>
    <definedName name="ND_O_Aut">#REF!</definedName>
    <definedName name="ND_O_Cod">#REF!</definedName>
    <definedName name="ND_O_Cor">#REF!</definedName>
    <definedName name="ND_O_Cpt">#REF!</definedName>
    <definedName name="ND_O_DP">#REF!</definedName>
    <definedName name="ND_O_Out">#REF!</definedName>
    <definedName name="ND_O_Rég">#REF!</definedName>
    <definedName name="ND_O_Spé">#REF!</definedName>
    <definedName name="ND_O_Sys">#REF!</definedName>
    <definedName name="ND_O_Total">#REF!</definedName>
    <definedName name="ND_R_A_CdC">#REF!</definedName>
    <definedName name="ND_R_A_Pla">#REF!</definedName>
    <definedName name="ND_R_CdC">#REF!</definedName>
    <definedName name="ND_R_Pla">#REF!</definedName>
    <definedName name="ND_T_A_Alg">#REF!</definedName>
    <definedName name="ND_T_A_Ana">#REF!</definedName>
    <definedName name="ND_T_A_Aut">#REF!</definedName>
    <definedName name="ND_T_A_Doc">#REF!</definedName>
    <definedName name="ND_T_A_Don">#REF!</definedName>
    <definedName name="ND_T_A_Int">#REF!</definedName>
    <definedName name="ND_T_A_Réu">#REF!</definedName>
    <definedName name="ND_T_A_RMA">#REF!</definedName>
    <definedName name="ND_T_A_Sta">#REF!</definedName>
    <definedName name="ND_T_Alg">#REF!</definedName>
    <definedName name="ND_T_Ana">#REF!</definedName>
    <definedName name="ND_T_Aut">#REF!</definedName>
    <definedName name="ND_T_Doc">#REF!</definedName>
    <definedName name="ND_T_Don">#REF!</definedName>
    <definedName name="ND_T_Int">#REF!</definedName>
    <definedName name="ND_T_Réu">#REF!</definedName>
    <definedName name="ND_T_RMA">#REF!</definedName>
    <definedName name="ND_T_Sta">#REF!</definedName>
    <definedName name="ND_Test_Total">#REF!</definedName>
    <definedName name="ND_Total">#REF!</definedName>
    <definedName name="NdDAu_Cod">#REF!</definedName>
    <definedName name="NdDAu_Cpt">#REF!</definedName>
    <definedName name="NdDAu_Sp">#REF!</definedName>
    <definedName name="NdDHD_Cod">#REF!</definedName>
    <definedName name="NdDHD_Cpt">#REF!</definedName>
    <definedName name="NdDHD_CSC">#REF!</definedName>
    <definedName name="NdDHD_CSC_PR">#REF!</definedName>
    <definedName name="NdDHD_CSCI">#REF!</definedName>
    <definedName name="NdDHD_CSCI_PR">#REF!</definedName>
    <definedName name="NdDHD_CSU">#REF!</definedName>
    <definedName name="NdDHD_CSU_PR">#REF!</definedName>
    <definedName name="NdDHD_Int">#REF!</definedName>
    <definedName name="NdDHD_Int_PR">#REF!</definedName>
    <definedName name="NdDHD_pQual">#REF!</definedName>
    <definedName name="NdDHD_pQual_PR">#REF!</definedName>
    <definedName name="NdDHD_Qual">#REF!</definedName>
    <definedName name="NdDHD_Qual_PR">#REF!</definedName>
    <definedName name="NdDHD_Sp">#REF!</definedName>
    <definedName name="NdDHD_Sys">#REF!</definedName>
    <definedName name="NdDHD_T_PR">#REF!</definedName>
    <definedName name="NdDHDtyty">#REF!</definedName>
    <definedName name="NdDPR_Cod">#REF!</definedName>
    <definedName name="NdDPR_Cpt">#REF!</definedName>
    <definedName name="NdDPR_Sp">#REF!</definedName>
    <definedName name="NdDPR_Sys">#REF!</definedName>
    <definedName name="NdDPR_T_CSC">#REF!</definedName>
    <definedName name="NdDPR_T_CSCI">#REF!</definedName>
    <definedName name="NdDPR_T_CSU">#REF!</definedName>
    <definedName name="NdDTe_CSC">#REF!</definedName>
    <definedName name="NdDTe_CSCI">#REF!</definedName>
    <definedName name="NdDTe_CSU">#REF!</definedName>
    <definedName name="NdDTe_Int">#REF!</definedName>
    <definedName name="NdDTe_pQual">#REF!</definedName>
    <definedName name="NdDTe_Qual">#REF!</definedName>
    <definedName name="newname" hidden="1">{#N/A,#N/A,TRUE,"Page de garde";#N/A,#N/A,TRUE,"0.1 Fiche desciptif programme";#N/A,#N/A,TRUE,"0.2 Orga indus";#N/A,#N/A,TRUE,"1.1 Faits marquants";#N/A,#N/A,TRUE,"1.2 Décisions-actions";#N/A,#N/A,TRUE,"1.3 Indicateur satisfaction";#N/A,#N/A,TRUE,"2.1 Planning directeur";#N/A,#N/A,TRUE,"2.2 Jalons contractuels";#N/A,#N/A,TRUE,"2.3 IMD-IRD";#N/A,#N/A,TRUE,"2.4 DFT";#N/A,#N/A,TRUE,"2.5 Buyers obligations";#N/A,#N/A,TRUE,"3.1 Risques";#N/A,#N/A,TRUE,"3.2 Opportunités";#N/A,#N/A,TRUE,"4.1 Perfs et exigences critique";#N/A,#N/A,TRUE,"5 Charges-capacité";#N/A,#N/A,TRUE,"6 Proch. étapes";#N/A,#N/A,TRUE,"7.1 Statut actions";#N/A,#N/A,TRUE,"7.2 Actions";#N/A,#N/A,TRUE,"7.3 Scurve DRL";#N/A,#N/A,TRUE,"7.4 Gantt"}</definedName>
    <definedName name="nf_Activités">[4]U!$A$129</definedName>
    <definedName name="nf_Activités_IS">[4]U!$A$130</definedName>
    <definedName name="nf_Évolution">[4]U!$A$127</definedName>
    <definedName name="nf_Indic">[4]U!$A$134</definedName>
    <definedName name="nf_Lot_CSCI">[4]U!$A$128</definedName>
    <definedName name="nf_Phases">[4]U!$A$131</definedName>
    <definedName name="nf_Tests">[4]U!$A$132</definedName>
    <definedName name="nf_U">[4]U!$A$133</definedName>
    <definedName name="NoCSCI">#REF!</definedName>
    <definedName name="nom_colonne_selection">[3]Export!$C$73</definedName>
    <definedName name="nom_dif1">#REF!</definedName>
    <definedName name="nom_dif2">#REF!</definedName>
    <definedName name="nom_dif3">#REF!</definedName>
    <definedName name="nom_premier_lot">'[3]Page de garde'!$D$14</definedName>
    <definedName name="Nom_Ressource">#REF!</definedName>
    <definedName name="nom_rl">#REF!</definedName>
    <definedName name="nom_rql">#REF!</definedName>
    <definedName name="NomLot">#REF!</definedName>
    <definedName name="NomsAct">#REF!</definedName>
    <definedName name="NomsCSCI">#REF!</definedName>
    <definedName name="NomService">#REF!</definedName>
    <definedName name="NomsRevues">#REF!</definedName>
    <definedName name="NPPIRéutEst">#REF!</definedName>
    <definedName name="NPPIRéutEst_CSCI">#REF!</definedName>
    <definedName name="NPPIRéutMes">#REF!</definedName>
    <definedName name="NPPIRéutMes_CSCI">#REF!</definedName>
    <definedName name="NPPITotEst">#REF!</definedName>
    <definedName name="NPPITotEst_CSCI">#REF!</definedName>
    <definedName name="NPPITotMes">#REF!</definedName>
    <definedName name="NPPITotMes_CSCI">#REF!</definedName>
    <definedName name="Num_doc">'[3]Page de garde'!$E$40</definedName>
    <definedName name="num_opportunites">[3]Opportunites!$B$7:$B$9</definedName>
    <definedName name="num_risques">[3]Risques!$B$7:$B$30</definedName>
    <definedName name="Observation">#REF!</definedName>
    <definedName name="Origin">'[8]Origin type'!$A$2:$A$14</definedName>
    <definedName name="OS_premier_lot">'[3]Page de garde'!$C$14</definedName>
    <definedName name="PC">#REF!</definedName>
    <definedName name="PCApp">#REF!</definedName>
    <definedName name="PcAvt">[1]Admin!$A$3:$A$12</definedName>
    <definedName name="PCMargeMax">#REF!</definedName>
    <definedName name="PCMargeMin">#REF!</definedName>
    <definedName name="PCMax">#REF!</definedName>
    <definedName name="PCMin">#REF!</definedName>
    <definedName name="PD">#REF!</definedName>
    <definedName name="PDApp">#REF!</definedName>
    <definedName name="PDMargeMax">#REF!</definedName>
    <definedName name="PDMargeMin">#REF!</definedName>
    <definedName name="PDMax">#REF!</definedName>
    <definedName name="PDMin">#REF!</definedName>
    <definedName name="PerDiem">#REF!</definedName>
    <definedName name="Ph_CSCI00">#REF!</definedName>
    <definedName name="PM">"CommandButton1"</definedName>
    <definedName name="pn">#REF!</definedName>
    <definedName name="PPS">#REF!</definedName>
    <definedName name="PR_Heure">#REF!</definedName>
    <definedName name="PR_Jour">#REF!</definedName>
    <definedName name="prod">#REF!</definedName>
    <definedName name="prog">#REF!</definedName>
    <definedName name="PROJET">#REF!</definedName>
    <definedName name="PV">#REF!</definedName>
    <definedName name="R_Act_F01">#REF!</definedName>
    <definedName name="R_Act_F02">#REF!</definedName>
    <definedName name="RA_FTFer">#REF!</definedName>
    <definedName name="RA_FTOuv">#REF!</definedName>
    <definedName name="rateCSA">#REF!</definedName>
    <definedName name="rateISE">#REF!</definedName>
    <definedName name="ratePM">#REF!</definedName>
    <definedName name="rateSA">#REF!</definedName>
    <definedName name="rateSDE">#REF!</definedName>
    <definedName name="rateSEM">#REF!</definedName>
    <definedName name="rateSS">#REF!</definedName>
    <definedName name="rateSSDE">#REF!</definedName>
    <definedName name="rateSSE">#REF!</definedName>
    <definedName name="rateSWM">#REF!</definedName>
    <definedName name="rateTIE">#REF!</definedName>
    <definedName name="rateWM">#REF!</definedName>
    <definedName name="Ratio_Intégration">#REF!</definedName>
    <definedName name="Ratio_PR_Codage">#REF!</definedName>
    <definedName name="Ratio_PR_Conception">#REF!</definedName>
    <definedName name="Ratio_PR_Spécification">#REF!</definedName>
    <definedName name="Ratio_PR_Système">#REF!</definedName>
    <definedName name="Ratio_Pré_Qualification">#REF!</definedName>
    <definedName name="Ratio_Qualification">#REF!</definedName>
    <definedName name="Ratio_Test">#REF!</definedName>
    <definedName name="RatioTestCod">#REF!</definedName>
    <definedName name="Ref_chrono">'[3]Page de garde'!$E$41</definedName>
    <definedName name="Ref_Commande_Client">#REF!</definedName>
    <definedName name="RéfAff">#REF!</definedName>
    <definedName name="Rep_CodesType">#REF!</definedName>
    <definedName name="Rep_CommD">#REF!</definedName>
    <definedName name="Rep_CommR">#REF!</definedName>
    <definedName name="Rep_États">#REF!</definedName>
    <definedName name="Rep_NomDoc">#REF!</definedName>
    <definedName name="Rep_NomDocRep">#REF!</definedName>
    <definedName name="Rep_NomsAut">#REF!</definedName>
    <definedName name="Rep_NomsMod">#REF!</definedName>
    <definedName name="Rep_NomsPairs">#REF!</definedName>
    <definedName name="Rep_NomsResp">#REF!</definedName>
    <definedName name="Rep_NomsRevues">#REF!</definedName>
    <definedName name="Rep_NoThCSF">#REF!</definedName>
    <definedName name="Rep_Raisons">#REF!</definedName>
    <definedName name="Rep_Rév">#REF!</definedName>
    <definedName name="Rep_Thèmes">#REF!</definedName>
    <definedName name="RepD_CodesType">#REF!</definedName>
    <definedName name="RepD_Comm">#REF!</definedName>
    <definedName name="RepD_CSCI">#REF!</definedName>
    <definedName name="RepD_DatesAct">#REF!</definedName>
    <definedName name="RepD_DatesInit">#REF!</definedName>
    <definedName name="RepD_États">#REF!</definedName>
    <definedName name="RepD_FinTab">#REF!</definedName>
    <definedName name="RepD_NomsCSCI">#REF!</definedName>
    <definedName name="RepD_NomsResp">#REF!</definedName>
    <definedName name="RepD_NoThCSF">#REF!</definedName>
    <definedName name="RepD_Rév">#REF!</definedName>
    <definedName name="RepD_SSS">#REF!</definedName>
    <definedName name="RepD_TitresDoc">#REF!</definedName>
    <definedName name="RépDéfPlus">#REF!</definedName>
    <definedName name="Reporting">#REF!</definedName>
    <definedName name="RepR_Cod_DébTab">#REF!</definedName>
    <definedName name="RepR_Cod_FinTab">#REF!</definedName>
    <definedName name="RepR_Comm">#REF!</definedName>
    <definedName name="RepR_DatesAct">#REF!</definedName>
    <definedName name="RepR_DatesInit">#REF!</definedName>
    <definedName name="RepR_Doc_DébTab">#REF!</definedName>
    <definedName name="RepR_Doc_FinTab">#REF!</definedName>
    <definedName name="RepR_NomsAut">#REF!</definedName>
    <definedName name="RepR_NomsCSCI">#REF!</definedName>
    <definedName name="RepR_NomsCSU">#REF!</definedName>
    <definedName name="RepR_NomsMod">#REF!</definedName>
    <definedName name="RepR_NomsPairs">#REF!</definedName>
    <definedName name="RepR_Objets">#REF!</definedName>
    <definedName name="RepR_Raisons">#REF!</definedName>
    <definedName name="RepR_TCSCI">#REF!</definedName>
    <definedName name="RepR_TCSU">#REF!</definedName>
    <definedName name="RepR_Thèmes">#REF!</definedName>
    <definedName name="RESP._TECHNIQUE">#REF!</definedName>
    <definedName name="resp_action">#REF!</definedName>
    <definedName name="RespLot">#REF!</definedName>
    <definedName name="responsable_tdb">'[3]Page de garde'!$E$9</definedName>
    <definedName name="RéutDoc">#REF!</definedName>
    <definedName name="rev">#REF!</definedName>
    <definedName name="rev_sup">#REF!</definedName>
    <definedName name="Review_table">#REF!</definedName>
    <definedName name="ReworkPhases">#REF!</definedName>
    <definedName name="RoundTrip">#REF!</definedName>
    <definedName name="ROV">[1]Admin!$A$20:$A$22</definedName>
    <definedName name="rtg" hidden="1">{#N/A,#N/A,TRUE,"Page de garde";#N/A,#N/A,TRUE,"0.1 Fiche desciptif programme";#N/A,#N/A,TRUE,"0.2 Orga indus";#N/A,#N/A,TRUE,"1.1 Faits marquants";#N/A,#N/A,TRUE,"1.2 Décisions-actions";#N/A,#N/A,TRUE,"1.3 Indicateur satisfaction";#N/A,#N/A,TRUE,"2.1 Planning directeur";#N/A,#N/A,TRUE,"2.2 Jalons contractuels";#N/A,#N/A,TRUE,"2.3 IMD-IRD";#N/A,#N/A,TRUE,"2.4 DFT";#N/A,#N/A,TRUE,"2.5 Buyers obligations";#N/A,#N/A,TRUE,"3.1 Risques";#N/A,#N/A,TRUE,"3.2 Opportunités";#N/A,#N/A,TRUE,"4.1 Perfs et exigences critique";#N/A,#N/A,TRUE,"5 Charges-capacité";#N/A,#N/A,TRUE,"6 Proch. étapes";#N/A,#N/A,TRUE,"7.1 Statut actions";#N/A,#N/A,TRUE,"7.2 Actions";#N/A,#N/A,TRUE,"7.3 Scurve DRL";#N/A,#N/A,TRUE,"7.4 Gantt"}</definedName>
    <definedName name="SC_EBN_GC">#REF!</definedName>
    <definedName name="SC_EBN_GS">#REF!</definedName>
    <definedName name="SC_Feuilles">#REF!</definedName>
    <definedName name="SC_grARDocH">#REF!</definedName>
    <definedName name="SC_grARDocL">#REF!</definedName>
    <definedName name="SC_grARPhCD">#REF!</definedName>
    <definedName name="SC_grARPhCod">#REF!</definedName>
    <definedName name="SC_grARPhConc">#REF!</definedName>
    <definedName name="SC_grARPhCP">#REF!</definedName>
    <definedName name="SC_grARPhSp">#REF!</definedName>
    <definedName name="SC_grCharge">#REF!</definedName>
    <definedName name="SC_grCoûts">#REF!</definedName>
    <definedName name="SC_grCumulDéf">#REF!</definedName>
    <definedName name="SC_grDéfCSCI_R">#REF!</definedName>
    <definedName name="SC_grDéfCSCI_T">#REF!</definedName>
    <definedName name="SC_grDIDP">#REF!</definedName>
    <definedName name="SC_grGen1">#REF!</definedName>
    <definedName name="SC_grGen2">#REF!</definedName>
    <definedName name="SC_grGen3">#REF!</definedName>
    <definedName name="SC_grGen4">#REF!</definedName>
    <definedName name="SC_grGen5">#REF!</definedName>
    <definedName name="SC_grJalons">#REF!</definedName>
    <definedName name="SC_grJalonsA1">[4]U!$B$93</definedName>
    <definedName name="SC_grNbCSCI">#REF!</definedName>
    <definedName name="SC_grNbRA_FT">#REF!</definedName>
    <definedName name="SC_grNbTestsInt">#REF!</definedName>
    <definedName name="SC_grRépDéfLot">#REF!</definedName>
    <definedName name="SC_grRisques">#REF!</definedName>
    <definedName name="SC_grSuiviDéf">#REF!</definedName>
    <definedName name="SC_grTailleKLoc">#REF!</definedName>
    <definedName name="SC_grTaillePPI">#REF!</definedName>
    <definedName name="SC_grTUCPU">#REF!</definedName>
    <definedName name="SC_grTUI_O">#REF!</definedName>
    <definedName name="SC_grTUMém">#REF!</definedName>
    <definedName name="SC_grVariances">#REF!</definedName>
    <definedName name="SC_Revues">#REF!</definedName>
    <definedName name="Seuil_V1">'[9]3.1 Risks &amp; Opportunities'!$AP$4</definedName>
    <definedName name="Seuil_V2">'[9]3.1 Risks &amp; Opportunities'!$AQ$4</definedName>
    <definedName name="Seuil_V3">'[9]3.1 Risks &amp; Opportunities'!$AR$4</definedName>
    <definedName name="seuil1">#REF!</definedName>
    <definedName name="seuil2">#REF!</definedName>
    <definedName name="Seuil21">#REF!</definedName>
    <definedName name="seuil3">#REF!</definedName>
    <definedName name="Seuil31">#REF!</definedName>
    <definedName name="Seuil32">#REF!</definedName>
    <definedName name="Seuil41">#REF!</definedName>
    <definedName name="Seuil42">#REF!</definedName>
    <definedName name="Seuil51">#REF!</definedName>
    <definedName name="Seuil52">#REF!</definedName>
    <definedName name="SeuilGén2_Titre">#REF!</definedName>
    <definedName name="SeuilGén21">#REF!</definedName>
    <definedName name="SeuilGén3_Titre">#REF!</definedName>
    <definedName name="SeuilGén31">#REF!</definedName>
    <definedName name="SeuilGén32">#REF!</definedName>
    <definedName name="SeuilGén4_Titre">#REF!</definedName>
    <definedName name="SeuilGén41">#REF!</definedName>
    <definedName name="SeuilGén42">#REF!</definedName>
    <definedName name="SeuilGén5_Titre">#REF!</definedName>
    <definedName name="SeuilGén51">#REF!</definedName>
    <definedName name="SeuilGén52">#REF!</definedName>
    <definedName name="ShortTermInterestRate">0.038</definedName>
    <definedName name="SM">#REF!</definedName>
    <definedName name="Somme_F">#REF!</definedName>
    <definedName name="Somme_NF">#REF!</definedName>
    <definedName name="SommeDI_DP">#REF!</definedName>
    <definedName name="SommeGen">#REF!</definedName>
    <definedName name="SommeIndicGén1">#REF!</definedName>
    <definedName name="SommeIndicGén2">#REF!</definedName>
    <definedName name="SommeIndicGén3">#REF!</definedName>
    <definedName name="SommeIndicGén4">#REF!</definedName>
    <definedName name="SommeIndicGén5">#REF!</definedName>
    <definedName name="SommePagesPI">#REF!</definedName>
    <definedName name="SommeRA_FT">#REF!</definedName>
    <definedName name="SommeTailleKLoc">#REF!</definedName>
    <definedName name="Sonore">#REF!</definedName>
    <definedName name="Sortie">#REF!</definedName>
    <definedName name="Status_List">#REF!</definedName>
    <definedName name="statut">[10]Datas!$A$7:$A$9</definedName>
    <definedName name="StudioMonth">#REF!</definedName>
    <definedName name="T0">#REF!</definedName>
    <definedName name="T0_Lot">#REF!</definedName>
    <definedName name="T2Month">#REF!</definedName>
    <definedName name="TailleNouvCode">#REF!</definedName>
    <definedName name="TailleRéutApp">#REF!</definedName>
    <definedName name="TailleRéutInit">#REF!</definedName>
    <definedName name="TailleRéutMargeMax">#REF!</definedName>
    <definedName name="TailleRéutMargeMin">#REF!</definedName>
    <definedName name="TailleRéutMax">#REF!</definedName>
    <definedName name="TailleRéutMin">#REF!</definedName>
    <definedName name="TaillesDoc">#REF!</definedName>
    <definedName name="TaillesRéutCode">#REF!</definedName>
    <definedName name="TaillesRevues">#REF!</definedName>
    <definedName name="TaillesTotCode">#REF!</definedName>
    <definedName name="TailleTotaleCode">#REF!</definedName>
    <definedName name="TailleTotApp">#REF!</definedName>
    <definedName name="TailleTotInit">#REF!</definedName>
    <definedName name="TailleTotMargeMax">#REF!</definedName>
    <definedName name="TailleTotMargeMin">#REF!</definedName>
    <definedName name="TailleTotMax">#REF!</definedName>
    <definedName name="TailleTotMin">#REF!</definedName>
    <definedName name="TASHourRate">#REF!</definedName>
    <definedName name="TauxChantier">#REF!</definedName>
    <definedName name="TauxUtilCPU">#REF!</definedName>
    <definedName name="TBD" hidden="1">{#N/A,#N/A,TRUE,"Page de garde";#N/A,#N/A,TRUE,"0.1 Fiche desciptif programme";#N/A,#N/A,TRUE,"0.2 Orga indus";#N/A,#N/A,TRUE,"1.1 Faits marquants";#N/A,#N/A,TRUE,"1.2 Décisions-actions";#N/A,#N/A,TRUE,"1.3 Indicateur satisfaction";#N/A,#N/A,TRUE,"2.1 Planning directeur";#N/A,#N/A,TRUE,"2.2 Jalons contractuels";#N/A,#N/A,TRUE,"2.3 IMD-IRD";#N/A,#N/A,TRUE,"2.4 DFT";#N/A,#N/A,TRUE,"2.5 Buyers obligations";#N/A,#N/A,TRUE,"3.1 Risques";#N/A,#N/A,TRUE,"3.2 Opportunités";#N/A,#N/A,TRUE,"4.1 Perfs et exigences critique";#N/A,#N/A,TRUE,"5 Charges-capacité";#N/A,#N/A,TRUE,"6 Proch. étapes";#N/A,#N/A,TRUE,"7.1 Statut actions";#N/A,#N/A,TRUE,"7.2 Actions";#N/A,#N/A,TRUE,"7.3 Scurve DRL";#N/A,#N/A,TRUE,"7.4 Gantt"}</definedName>
    <definedName name="Temps">#REF!</definedName>
    <definedName name="TempsCorr">#REF!</definedName>
    <definedName name="TempsPrép">#REF!</definedName>
    <definedName name="TempsRevue">#REF!</definedName>
    <definedName name="test" hidden="1">{#N/A,#N/A,TRUE,"Page de garde";#N/A,#N/A,TRUE,"0.1 Fiche desciptif programme";#N/A,#N/A,TRUE,"0.2 Orga indus";#N/A,#N/A,TRUE,"1.1 Faits marquants";#N/A,#N/A,TRUE,"1.2 Décisions-actions";#N/A,#N/A,TRUE,"1.3 Indicateur satisfaction";#N/A,#N/A,TRUE,"2.1 Planning directeur";#N/A,#N/A,TRUE,"2.2 Jalons contractuels";#N/A,#N/A,TRUE,"2.3 IMD-IRD";#N/A,#N/A,TRUE,"2.4 DFT";#N/A,#N/A,TRUE,"2.5 Buyers obligations";#N/A,#N/A,TRUE,"3.1 Risques";#N/A,#N/A,TRUE,"3.2 Opportunités";#N/A,#N/A,TRUE,"4.1 Perfs et exigences critique";#N/A,#N/A,TRUE,"5 Charges-capacité";#N/A,#N/A,TRUE,"6 Proch. étapes";#N/A,#N/A,TRUE,"7.1 Statut actions";#N/A,#N/A,TRUE,"7.2 Actions";#N/A,#N/A,TRUE,"7.3 Scurve DRL";#N/A,#N/A,TRUE,"7.4 Gantt"}</definedName>
    <definedName name="test2" hidden="1">{#N/A,#N/A,TRUE,"Page de garde";#N/A,#N/A,TRUE,"0.1 Fiche desciptif programme";#N/A,#N/A,TRUE,"0.2 Orga indus";#N/A,#N/A,TRUE,"1.1 Faits marquants";#N/A,#N/A,TRUE,"1.2 Décisions-actions";#N/A,#N/A,TRUE,"1.3 Indicateur satisfaction";#N/A,#N/A,TRUE,"2.1 Planning directeur";#N/A,#N/A,TRUE,"2.2 Jalons contractuels";#N/A,#N/A,TRUE,"2.3 IMD-IRD";#N/A,#N/A,TRUE,"2.4 DFT";#N/A,#N/A,TRUE,"2.5 Buyers obligations";#N/A,#N/A,TRUE,"3.1 Risques";#N/A,#N/A,TRUE,"3.2 Opportunités";#N/A,#N/A,TRUE,"4.1 Perfs et exigences critique";#N/A,#N/A,TRUE,"5 Charges-capacité";#N/A,#N/A,TRUE,"6 Proch. étapes";#N/A,#N/A,TRUE,"7.1 Statut actions";#N/A,#N/A,TRUE,"7.2 Actions";#N/A,#N/A,TRUE,"7.3 Scurve DRL";#N/A,#N/A,TRUE,"7.4 Gantt"}</definedName>
    <definedName name="THR">#REF!</definedName>
    <definedName name="Total_Achats_SST">#REF!</definedName>
    <definedName name="Total_Dépenses_Divers">#REF!</definedName>
    <definedName name="TOTAL_DEPENSES_PASSEES">#REF!</definedName>
    <definedName name="TOTAL_DEPENSES_RESTANTES">#REF!</definedName>
    <definedName name="TOTAL_DEPENSES_STATUTAIRES">#REF!</definedName>
    <definedName name="Total_FG">#REF!</definedName>
    <definedName name="TOTAL_HEURES_PASSEES">#REF!</definedName>
    <definedName name="TOTAL_HEURES_RESTANTES">#REF!</definedName>
    <definedName name="TOTAL_HEURES_VALORISE">#REF!</definedName>
    <definedName name="toto2" hidden="1">{#N/A,#N/A,TRUE,"Page de garde";#N/A,#N/A,TRUE,"0.1 Fiche desciptif programme";#N/A,#N/A,TRUE,"0.2 Orga indus";#N/A,#N/A,TRUE,"1.1 Faits marquants";#N/A,#N/A,TRUE,"1.2 Décisions-actions";#N/A,#N/A,TRUE,"1.3 Indicateur satisfaction";#N/A,#N/A,TRUE,"2.1 Planning directeur";#N/A,#N/A,TRUE,"2.2 Jalons contractuels";#N/A,#N/A,TRUE,"2.3 IMD-IRD";#N/A,#N/A,TRUE,"2.4 DFT";#N/A,#N/A,TRUE,"2.5 Buyers obligations";#N/A,#N/A,TRUE,"3.1 Risques";#N/A,#N/A,TRUE,"3.2 Opportunités";#N/A,#N/A,TRUE,"4.1 Perfs et exigences critique";#N/A,#N/A,TRUE,"5 Charges-capacité";#N/A,#N/A,TRUE,"6 Proch. étapes";#N/A,#N/A,TRUE,"7.1 Statut actions";#N/A,#N/A,TRUE,"7.2 Actions";#N/A,#N/A,TRUE,"7.3 Scurve DRL";#N/A,#N/A,TRUE,"7.4 Gantt"}</definedName>
    <definedName name="tri_opportunites">[3]Opportunites!$A$7:$Q$9</definedName>
    <definedName name="tri_risques">[3]Risques!$A$7:$Q$30</definedName>
    <definedName name="TUCPUEst">#REF!</definedName>
    <definedName name="TUCPUExi">#REF!</definedName>
    <definedName name="TUCPUMes">#REF!</definedName>
    <definedName name="TUI_OEst">#REF!</definedName>
    <definedName name="TUI_OExi">#REF!</definedName>
    <definedName name="TUI_OMes">#REF!</definedName>
    <definedName name="TUMémEst">#REF!</definedName>
    <definedName name="TUMémExi">#REF!</definedName>
    <definedName name="TUMémMes">#REF!</definedName>
    <definedName name="Typ_R">#REF!</definedName>
    <definedName name="TYPE_DE_PROJET">#REF!</definedName>
    <definedName name="TypesCSCI">#REF!</definedName>
    <definedName name="TypesPhases">#REF!</definedName>
    <definedName name="tyty">#REF!</definedName>
    <definedName name="unite">#REF!</definedName>
    <definedName name="UNITE_CHARGE">#REF!</definedName>
    <definedName name="V_attractivite_opportunites">[3]Opportunites!$E$4</definedName>
    <definedName name="V_CPE_heures">'[3]Indicateur charges'!$E$11</definedName>
    <definedName name="V_CPE_kEUR">'[3](CPP-CPE)CPP'!$E$20</definedName>
    <definedName name="V_CPP_heures">'[3]Indicateur charges'!$E$10</definedName>
    <definedName name="V_CPP_initial_heures">'[3]Infos FdL'!$B$11</definedName>
    <definedName name="V_CPP_initial_kEUR">'[3]Infos FdL'!$B$10</definedName>
    <definedName name="V_CPP_kEUR">'[3](CPP-CPE)CPP'!$E$19</definedName>
    <definedName name="V_criticite_risques">[3]Risques!$E$4</definedName>
    <definedName name="V_date_debut_lot">'[3]Infos FdL'!$C$5</definedName>
    <definedName name="V_date_fin_lot">'[3]Infos FdL'!$E$5</definedName>
    <definedName name="V_date_initaile_debut_lot">'[3]Infos FdL'!$C$4</definedName>
    <definedName name="V_date_initiale_fin_lot">'[3]Infos FdL'!$E$4</definedName>
    <definedName name="V_fait_marquant_principal">'[3]Faits marquants'!$C$3</definedName>
    <definedName name="V_last_update">'[3]Page de garde'!$E$5</definedName>
    <definedName name="V_montant_pondere_opportunites">[3]Opportunites!$E$3</definedName>
    <definedName name="V_montant_pondere_risques">[3]Risques!$E$3</definedName>
    <definedName name="V_NB_opportunites">[3]Opportunites!$E$1</definedName>
    <definedName name="V_NB_opportunites_ouvertes">[3]Opportunites!$E$2</definedName>
    <definedName name="V_NB_risques">[3]Risques!$E$1</definedName>
    <definedName name="V_NB_risques_ouverts">[3]Risques!$E$2</definedName>
    <definedName name="V_nom_affaire">'[3]Page de garde'!$E$7</definedName>
    <definedName name="V_nom_lot_perimetre">'[3]Page de garde'!$E$8</definedName>
    <definedName name="V_retard_moyen_decisions">[3]Decisions!$E$2</definedName>
    <definedName name="V_TDB_date_creation">'[3]Page de garde'!$E$10</definedName>
    <definedName name="V_TDB_version">'[3]Page de garde'!$G$2</definedName>
    <definedName name="ValeurGén2">#REF!</definedName>
    <definedName name="ValeurGén3">#REF!</definedName>
    <definedName name="ValeurGén4">#REF!</definedName>
    <definedName name="ValeurGén5">#REF!</definedName>
    <definedName name="VBTR">#REF!</definedName>
    <definedName name="VBTR_P">#REF!</definedName>
    <definedName name="VC">#REF!</definedName>
    <definedName name="VD">#REF!</definedName>
    <definedName name="Version">#REF!</definedName>
    <definedName name="visibilite_CRAL_jalons">[3]Jalons!$E$4:$E$25</definedName>
    <definedName name="VP_Év_F01">#REF!</definedName>
    <definedName name="VP_Év_F02">#REF!</definedName>
    <definedName name="VP_Év_F03">#REF!</definedName>
    <definedName name="VP_Év_F04">#REF!</definedName>
    <definedName name="WP">"CommandButton2"</definedName>
    <definedName name="WP_SW">"CommandButton3"</definedName>
    <definedName name="wrn.Entreprises." hidden="1">{#N/A,#N/A,FALSE,"RCM";#N/A,#N/A,FALSE,"TME";#N/A,#N/A,FALSE,"TCAR";#N/A,#N/A,FALSE,"TCM";#N/A,#N/A,FALSE,"TCO";#N/A,#N/A,FALSE,"ANG";#N/A,#N/A,FALSE,"LAS";#N/A,#N/A,FALSE,"POL";#N/A,#N/A,FALSE,"TTS";#N/A,#N/A,FALSE,"TTE";#N/A,#N/A,FALSE,"TMX";#N/A,#N/A,FALSE,"TDA";#N/A,#N/A,FALSE,"BC";#N/A,#N/A,FALSE,"AUX";#N/A,#N/A,FALSE,"AJU1";#N/A,#N/A,FALSE,"AJU2";#N/A,#N/A,FALSE,"AJU3"}</definedName>
    <definedName name="wrn.poles." hidden="1">{#N/A,#N/A,FALSE,"Branche";#N/A,#N/A,FALSE,"Electromagnétisme";#N/A,#N/A,FALSE,"Optronique";#N/A,#N/A,FALSE,"Simulation";#N/A,#N/A,FALSE,"Tubes";#N/A,#N/A,FALSE,"Armement";#N/A,#N/A,FALSE,"Génération";#N/A,#N/A,FALSE,"Ajustements"}</definedName>
    <definedName name="wrn.Rap1." hidden="1">{#N/A,#N/A,TRUE,"Page de garde";#N/A,#N/A,TRUE,"0.1 Fiche desciptif programme";#N/A,#N/A,TRUE,"0.2 Orga indus";#N/A,#N/A,TRUE,"1.1 Faits marquants";#N/A,#N/A,TRUE,"1.2 Décisions-actions";#N/A,#N/A,TRUE,"1.3 Indicateur satisfaction";#N/A,#N/A,TRUE,"2.1 Planning directeur";#N/A,#N/A,TRUE,"2.2 Jalons contractuels";#N/A,#N/A,TRUE,"2.3 IMD-IRD";#N/A,#N/A,TRUE,"2.4 DFT";#N/A,#N/A,TRUE,"2.5 Buyers obligations";#N/A,#N/A,TRUE,"3.1 Risques";#N/A,#N/A,TRUE,"3.2 Opportunités";#N/A,#N/A,TRUE,"4.1 Perfs et exigences critique";#N/A,#N/A,TRUE,"5 Charges-capacité";#N/A,#N/A,TRUE,"6 Proch. étapes";#N/A,#N/A,TRUE,"7.1 Statut actions";#N/A,#N/A,TRUE,"7.2 Actions";#N/A,#N/A,TRUE,"7.3 Scurve DRL";#N/A,#N/A,TRUE,"7.4 Gantt"}</definedName>
    <definedName name="wrn.Rap1.2" hidden="1">{#N/A,#N/A,TRUE,"Page de garde";#N/A,#N/A,TRUE,"0.1 Fiche desciptif programme";#N/A,#N/A,TRUE,"0.2 Orga indus";#N/A,#N/A,TRUE,"1.1 Faits marquants";#N/A,#N/A,TRUE,"1.2 Décisions-actions";#N/A,#N/A,TRUE,"1.3 Indicateur satisfaction";#N/A,#N/A,TRUE,"2.1 Planning directeur";#N/A,#N/A,TRUE,"2.2 Jalons contractuels";#N/A,#N/A,TRUE,"2.3 IMD-IRD";#N/A,#N/A,TRUE,"2.4 DFT";#N/A,#N/A,TRUE,"2.5 Buyers obligations";#N/A,#N/A,TRUE,"3.1 Risques";#N/A,#N/A,TRUE,"3.2 Opportunités";#N/A,#N/A,TRUE,"4.1 Perfs et exigences critique";#N/A,#N/A,TRUE,"5 Charges-capacité";#N/A,#N/A,TRUE,"6 Proch. étapes";#N/A,#N/A,TRUE,"7.1 Statut actions";#N/A,#N/A,TRUE,"7.2 Actions";#N/A,#N/A,TRUE,"7.3 Scurve DRL";#N/A,#N/A,TRUE,"7.4 Gantt"}</definedName>
    <definedName name="wrn.rap11." hidden="1">{#N/A,#N/A,TRUE,"Page de garde";#N/A,#N/A,TRUE,"0.1 Fiche desciptif programme";#N/A,#N/A,TRUE,"0.2 Orga indus";#N/A,#N/A,TRUE,"1.1 Faits marquants";#N/A,#N/A,TRUE,"1.2 Décisions-actions";#N/A,#N/A,TRUE,"1.3 Indicateur satisfaction";#N/A,#N/A,TRUE,"2.1 Planning directeur";#N/A,#N/A,TRUE,"2.2 Jalons contractuels";#N/A,#N/A,TRUE,"2.3 IMD-IRD";#N/A,#N/A,TRUE,"2.4 DFT";#N/A,#N/A,TRUE,"2.5 Buyers obligations";#N/A,#N/A,TRUE,"3.1 Risques";#N/A,#N/A,TRUE,"3.2 Opportunités";#N/A,#N/A,TRUE,"4.1 Perfs et exigences critique";#N/A,#N/A,TRUE,"5 Charges-capacité";#N/A,#N/A,TRUE,"6 Proch. étapes";#N/A,#N/A,TRUE,"7.1 Statut actions";#N/A,#N/A,TRUE,"7.2 Actions";#N/A,#N/A,TRUE,"7.3 Scurve DRL";#N/A,#N/A,TRUE,"7.4 Gantt"}</definedName>
    <definedName name="wrn.Rap1bis." hidden="1">{#N/A,#N/A,TRUE,"Page de garde";#N/A,#N/A,TRUE,"0.1 Fiche desciptif programme";#N/A,#N/A,TRUE,"0.2 Orga indus";#N/A,#N/A,TRUE,"1.1 Faits marquants";#N/A,#N/A,TRUE,"1.2 Décisions-actions";#N/A,#N/A,TRUE,"1.3 Indicateur satisfaction";#N/A,#N/A,TRUE,"2.1 Planning directeur";#N/A,#N/A,TRUE,"2.2 Jalons contractuels";#N/A,#N/A,TRUE,"2.3 IMD-IRD";#N/A,#N/A,TRUE,"2.4 DFT";#N/A,#N/A,TRUE,"2.5 Buyers obligations";#N/A,#N/A,TRUE,"3.1 Risques";#N/A,#N/A,TRUE,"3.2 Opportunités";#N/A,#N/A,TRUE,"4.1 Perfs et exigences critique";#N/A,#N/A,TRUE,"5 Charges-capacité";#N/A,#N/A,TRUE,"6 Proch. étapes";#N/A,#N/A,TRUE,"7.1 Statut actions";#N/A,#N/A,TRUE,"7.2 Actions";#N/A,#N/A,TRUE,"7.3 Scurve DRL";#N/A,#N/A,TRUE,"7.4 Gantt"}</definedName>
    <definedName name="wrn.RapDG." hidden="1">{#N/A,#N/A,TRUE,"Page de garde";#N/A,#N/A,TRUE,"0.1 Fiche desciptif programme";#N/A,#N/A,TRUE,"0.2 Orga indus";#N/A,#N/A,TRUE,"1.1 Faits marquants";#N/A,#N/A,TRUE,"1.2 Décisions-actions";#N/A,#N/A,TRUE,"1.3 Indicateur satisfaction";#N/A,#N/A,TRUE,"2.1 Planning directeur";#N/A,#N/A,TRUE,"2.4 DFT";#N/A,#N/A,TRUE,"3.1 Risques";#N/A,#N/A,TRUE,"3.2 Opportunités";#N/A,#N/A,TRUE,"4.1 Perfs et exigences critique";#N/A,#N/A,TRUE,"5 Charges-capacité";#N/A,#N/A,TRUE,"6 Proch. étapes"}</definedName>
    <definedName name="wrn.TdB._.complet." hidden="1">{"PageGarde1",#N/A,TRUE,"Page de garde";"Page0_1",#N/A,TRUE,"0.1 Fiche Descriptif Programme";"Page0_2",#N/A,TRUE,"0.2 Organisation";"Page1_1",#N/A,TRUE,"1.1 Faits Marquants";"Page1_2",#N/A,TRUE,"1.2 Décisions-Actions";"Page1_3",#N/A,TRUE,"1.3 Indicateur Satisfaction";"Page2_1",#N/A,TRUE,"2.1 Planning Directeur";"Page2_2",#N/A,TRUE,"2.2 Jalons Contractuels";"Page2_3",#N/A,TRUE,"2.3 IMD-IRD";"Page2_4",#N/A,TRUE,"2.4 Avancement Jalons";"Page2_5",#N/A,TRUE,"2.5 DFT";"Page2_6",#N/A,TRUE,"2.6 Obligations Client";"Page3_1",#N/A,TRUE,"3.1 Risques";"Page3_2",#N/A,TRUE,"3.2 Opportunités";"4_Performances",#N/A,TRUE,"4 Perfs et Exigences Critiques";"Page5_Charges",#N/A,TRUE,"5 Charges-Capacité";"6 Proch Etapes",#N/A,TRUE,"6 Proch. Etapes";"7 Reporting Spec",#N/A,TRUE,"7 Reporting Spec.";"Chap8",#N/A,TRUE,"Chap8";"Page8_1",#N/A,TRUE,"8.1 COP-CEP";"Page8_2",#N/A,TRUE,"8.2 CPP-CPE ";"Page8_3",#N/A,TRUE,"8.3 CPP-CPE par WP";"Page8_4",#N/A,TRUE,"8.4 Dépenses CPR-PPS";"Page8_5",#N/A,TRUE,"8.5 Compte d'Exploitation";"Page8_6",#N/A,TRUE,"8.6 Rentabilité"}</definedName>
    <definedName name="wrn.TdB._.complet.2" hidden="1">{"PageGarde1",#N/A,TRUE,"Page de garde";"Page0_1",#N/A,TRUE,"0.1 Fiche Descriptif Programme";"Page0_2",#N/A,TRUE,"0.2 Organisation";"Page1_1",#N/A,TRUE,"1.1 Faits Marquants";"Page1_2",#N/A,TRUE,"1.2 Décisions-Actions";"Page1_3",#N/A,TRUE,"1.3 Indicateur Satisfaction";"Page2_1",#N/A,TRUE,"2.1 Planning Directeur";"Page2_2",#N/A,TRUE,"2.2 Jalons Contractuels";"Page2_3",#N/A,TRUE,"2.3 IMD-IRD";"Page2_4",#N/A,TRUE,"2.4 Avancement Jalons";"Page2_5",#N/A,TRUE,"2.5 DFT";"Page2_6",#N/A,TRUE,"2.6 Obligations Client";"Page3_1",#N/A,TRUE,"3.1 Risques";"Page3_2",#N/A,TRUE,"3.2 Opportunités";"4_Performances",#N/A,TRUE,"4 Perfs et Exigences Critiques";"Page5_Charges",#N/A,TRUE,"5 Charges-Capacité";"6 Proch Etapes",#N/A,TRUE,"6 Proch. Etapes";"7 Reporting Spec",#N/A,TRUE,"7 Reporting Spec.";"Chap8",#N/A,TRUE,"Chap8";"Page8_1",#N/A,TRUE,"8.1 COP-CEP";"Page8_2",#N/A,TRUE,"8.2 CPP-CPE ";"Page8_3",#N/A,TRUE,"8.3 CPP-CPE par WP";"Page8_4",#N/A,TRUE,"8.4 Dépenses CPR-PPS";"Page8_5",#N/A,TRUE,"8.5 Compte d'Exploitation";"Page8_6",#N/A,TRUE,"8.6 Rentabilité"}</definedName>
    <definedName name="x" hidden="1">{#N/A,#N/A,TRUE,"Page de garde";#N/A,#N/A,TRUE,"0.1 Fiche desciptif programme";#N/A,#N/A,TRUE,"0.2 Orga indus";#N/A,#N/A,TRUE,"1.1 Faits marquants";#N/A,#N/A,TRUE,"1.2 Décisions-actions";#N/A,#N/A,TRUE,"1.3 Indicateur satisfaction";#N/A,#N/A,TRUE,"2.1 Planning directeur";#N/A,#N/A,TRUE,"2.2 Jalons contractuels";#N/A,#N/A,TRUE,"2.3 IMD-IRD";#N/A,#N/A,TRUE,"2.4 DFT";#N/A,#N/A,TRUE,"2.5 Buyers obligations";#N/A,#N/A,TRUE,"3.1 Risques";#N/A,#N/A,TRUE,"3.2 Opportunités";#N/A,#N/A,TRUE,"4.1 Perfs et exigences critique";#N/A,#N/A,TRUE,"5 Charges-capacité";#N/A,#N/A,TRUE,"6 Proch. étapes";#N/A,#N/A,TRUE,"7.1 Statut actions";#N/A,#N/A,TRUE,"7.2 Actions";#N/A,#N/A,TRUE,"7.3 Scurve DRL";#N/A,#N/A,TRUE,"7.4 Gantt"}</definedName>
    <definedName name="xxx" hidden="1">{"PageGarde1",#N/A,TRUE,"Page de garde";"Page0_1",#N/A,TRUE,"0.1 Fiche Descriptif Programme";"Page0_2",#N/A,TRUE,"0.2 Organisation";"Page1_1",#N/A,TRUE,"1.1 Faits Marquants";"Page1_2",#N/A,TRUE,"1.2 Décisions-Actions";"Page1_3",#N/A,TRUE,"1.3 Indicateur Satisfaction";"Page2_1",#N/A,TRUE,"2.1 Planning Directeur";"Page2_2",#N/A,TRUE,"2.2 Jalons Contractuels";"Page2_3",#N/A,TRUE,"2.3 IMD-IRD";"Page2_4",#N/A,TRUE,"2.4 Avancement Jalons";"Page2_5",#N/A,TRUE,"2.5 DFT";"Page2_6",#N/A,TRUE,"2.6 Obligations Client";"Page3_1",#N/A,TRUE,"3.1 Risques";"Page3_2",#N/A,TRUE,"3.2 Opportunités";"4_Performances",#N/A,TRUE,"4 Perfs et Exigences Critiques";"Page5_Charges",#N/A,TRUE,"5 Charges-Capacité";"6 Proch Etapes",#N/A,TRUE,"6 Proch. Etapes";"7 Reporting Spec",#N/A,TRUE,"7 Reporting Spec.";"Chap8",#N/A,TRUE,"Chap8";"Page8_1",#N/A,TRUE,"8.1 COP-CEP";"Page8_2",#N/A,TRUE,"8.2 CPP-CPE ";"Page8_3",#N/A,TRUE,"8.3 CPP-CPE par WP";"Page8_4",#N/A,TRUE,"8.4 Dépenses CPR-PPS";"Page8_5",#N/A,TRUE,"8.5 Compte d'Exploitation";"Page8_6",#N/A,TRUE,"8.6 Rentabilité"}</definedName>
    <definedName name="xxx1" hidden="1">{"PageGarde1",#N/A,TRUE,"Page de garde";"Page0_1",#N/A,TRUE,"0.1 Fiche Descriptif Programme";"Page0_2",#N/A,TRUE,"0.2 Organisation";"Page1_1",#N/A,TRUE,"1.1 Faits Marquants";"Page1_2",#N/A,TRUE,"1.2 Décisions-Actions";"Page1_3",#N/A,TRUE,"1.3 Indicateur Satisfaction";"Page2_1",#N/A,TRUE,"2.1 Planning Directeur";"Page2_2",#N/A,TRUE,"2.2 Jalons Contractuels";"Page2_3",#N/A,TRUE,"2.3 IMD-IRD";"Page2_4",#N/A,TRUE,"2.4 Avancement Jalons";"Page2_5",#N/A,TRUE,"2.5 DFT";"Page2_6",#N/A,TRUE,"2.6 Obligations Client";"Page3_1",#N/A,TRUE,"3.1 Risques";"Page3_2",#N/A,TRUE,"3.2 Opportunités";"4_Performances",#N/A,TRUE,"4 Perfs et Exigences Critiques";"Page5_Charges",#N/A,TRUE,"5 Charges-Capacité";"6 Proch Etapes",#N/A,TRUE,"6 Proch. Etapes";"7 Reporting Spec",#N/A,TRUE,"7 Reporting Spec.";"Chap8",#N/A,TRUE,"Chap8";"Page8_1",#N/A,TRUE,"8.1 COP-CEP";"Page8_2",#N/A,TRUE,"8.2 CPP-CPE ";"Page8_3",#N/A,TRUE,"8.3 CPP-CPE par WP";"Page8_4",#N/A,TRUE,"8.4 Dépenses CPR-PPS";"Page8_5",#N/A,TRUE,"8.5 Compte d'Exploitation";"Page8_6",#N/A,TRUE,"8.6 Rentabilité"}</definedName>
    <definedName name="xxx2" hidden="1">{"PageGarde1",#N/A,TRUE,"Page de garde";"Page0_1",#N/A,TRUE,"0.1 Fiche Descriptif Programme";"Page0_2",#N/A,TRUE,"0.2 Organisation";"Page1_1",#N/A,TRUE,"1.1 Faits Marquants";"Page1_2",#N/A,TRUE,"1.2 Décisions-Actions";"Page1_3",#N/A,TRUE,"1.3 Indicateur Satisfaction";"Page2_1",#N/A,TRUE,"2.1 Planning Directeur";"Page2_2",#N/A,TRUE,"2.2 Jalons Contractuels";"Page2_3",#N/A,TRUE,"2.3 IMD-IRD";"Page2_4",#N/A,TRUE,"2.4 Avancement Jalons";"Page2_5",#N/A,TRUE,"2.5 DFT";"Page2_6",#N/A,TRUE,"2.6 Obligations Client";"Page3_1",#N/A,TRUE,"3.1 Risques";"Page3_2",#N/A,TRUE,"3.2 Opportunités";"4_Performances",#N/A,TRUE,"4 Perfs et Exigences Critiques";"Page5_Charges",#N/A,TRUE,"5 Charges-Capacité";"6 Proch Etapes",#N/A,TRUE,"6 Proch. Etapes";"7 Reporting Spec",#N/A,TRUE,"7 Reporting Spec.";"Chap8",#N/A,TRUE,"Chap8";"Page8_1",#N/A,TRUE,"8.1 COP-CEP";"Page8_2",#N/A,TRUE,"8.2 CPP-CPE ";"Page8_3",#N/A,TRUE,"8.3 CPP-CPE par WP";"Page8_4",#N/A,TRUE,"8.4 Dépenses CPR-PPS";"Page8_5",#N/A,TRUE,"8.5 Compte d'Exploitation";"Page8_6",#N/A,TRUE,"8.6 Rentabilité"}</definedName>
    <definedName name="xxxx" hidden="1">#N/A</definedName>
    <definedName name="y" hidden="1">{"PageGarde1",#N/A,TRUE,"Page de garde";"Page0_1",#N/A,TRUE,"0.1 Fiche Descriptif Programme";"Page0_2",#N/A,TRUE,"0.2 Organisation";"Page1_1",#N/A,TRUE,"1.1 Faits Marquants";"Page1_2",#N/A,TRUE,"1.2 Décisions-Actions";"Page1_3",#N/A,TRUE,"1.3 Indicateur Satisfaction";"Page2_1",#N/A,TRUE,"2.1 Planning Directeur";"Page2_2",#N/A,TRUE,"2.2 Jalons Contractuels";"Page2_3",#N/A,TRUE,"2.3 IMD-IRD";"Page2_4",#N/A,TRUE,"2.4 Avancement Jalons";"Page2_5",#N/A,TRUE,"2.5 DFT";"Page2_6",#N/A,TRUE,"2.6 Obligations Client";"Page3_1",#N/A,TRUE,"3.1 Risques";"Page3_2",#N/A,TRUE,"3.2 Opportunités";"4_Performances",#N/A,TRUE,"4 Perfs et Exigences Critiques";"Page5_Charges",#N/A,TRUE,"5 Charges-Capacité";"6 Proch Etapes",#N/A,TRUE,"6 Proch. Etapes";"7 Reporting Spec",#N/A,TRUE,"7 Reporting Spec.";"Chap8",#N/A,TRUE,"Chap8";"Page8_1",#N/A,TRUE,"8.1 COP-CEP";"Page8_2",#N/A,TRUE,"8.2 CPP-CPE ";"Page8_3",#N/A,TRUE,"8.3 CPP-CPE par WP";"Page8_4",#N/A,TRUE,"8.4 Dépenses CPR-PPS";"Page8_5",#N/A,TRUE,"8.5 Compte d'Exploitation";"Page8_6",#N/A,TRUE,"8.6 Rentabilité"}</definedName>
    <definedName name="Year">2001</definedName>
    <definedName name="z" hidden="1">{#N/A,#N/A,TRUE,"Page de garde";#N/A,#N/A,TRUE,"0.1 Fiche desciptif programme";#N/A,#N/A,TRUE,"0.2 Orga indus";#N/A,#N/A,TRUE,"1.1 Faits marquants";#N/A,#N/A,TRUE,"1.2 Décisions-actions";#N/A,#N/A,TRUE,"1.3 Indicateur satisfaction";#N/A,#N/A,TRUE,"2.1 Planning directeur";#N/A,#N/A,TRUE,"2.2 Jalons contractuels";#N/A,#N/A,TRUE,"2.3 IMD-IRD";#N/A,#N/A,TRUE,"2.4 DFT";#N/A,#N/A,TRUE,"2.5 Buyers obligations";#N/A,#N/A,TRUE,"3.1 Risques";#N/A,#N/A,TRUE,"3.2 Opportunités";#N/A,#N/A,TRUE,"4.1 Perfs et exigences critique";#N/A,#N/A,TRUE,"5 Charges-capacité";#N/A,#N/A,TRUE,"6 Proch. étapes";#N/A,#N/A,TRUE,"7.1 Statut actions";#N/A,#N/A,TRUE,"7.2 Actions";#N/A,#N/A,TRUE,"7.3 Scurve DRL";#N/A,#N/A,TRUE,"7.4 Gantt"}</definedName>
    <definedName name="_xlnm.Print_Area" localSheetId="0">PR!$A$1:$J$57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5" i="2" l="1"/>
  <c r="B85" i="2"/>
  <c r="I50" i="2"/>
  <c r="Y53" i="6" l="1"/>
  <c r="Y54" i="6"/>
  <c r="Y55" i="6"/>
  <c r="X53" i="6"/>
  <c r="X54" i="6"/>
  <c r="X55" i="6"/>
  <c r="W54" i="6"/>
  <c r="W55" i="6"/>
  <c r="S53" i="6"/>
  <c r="T53" i="6"/>
  <c r="S54" i="6"/>
  <c r="T54" i="6"/>
  <c r="S55" i="6"/>
  <c r="T55" i="6"/>
  <c r="R54" i="6"/>
  <c r="R55" i="6"/>
  <c r="N53" i="6"/>
  <c r="O53" i="6"/>
  <c r="N54" i="6"/>
  <c r="O54" i="6"/>
  <c r="N55" i="6"/>
  <c r="O55" i="6"/>
  <c r="M54" i="6"/>
  <c r="M55" i="6"/>
  <c r="I53" i="6"/>
  <c r="J53" i="6"/>
  <c r="I54" i="6"/>
  <c r="J54" i="6"/>
  <c r="I55" i="6"/>
  <c r="J55" i="6"/>
  <c r="H54" i="6"/>
  <c r="H55" i="6"/>
  <c r="D53" i="6"/>
  <c r="E53" i="6"/>
  <c r="E50" i="6" s="1"/>
  <c r="D54" i="6"/>
  <c r="E54" i="6"/>
  <c r="D55" i="6"/>
  <c r="E55" i="6"/>
  <c r="C54" i="6"/>
  <c r="C55" i="6"/>
  <c r="D44" i="6"/>
  <c r="E44" i="6"/>
  <c r="E41" i="6" s="1"/>
  <c r="D45" i="6"/>
  <c r="E45" i="6"/>
  <c r="D46" i="6"/>
  <c r="E46" i="6"/>
  <c r="I44" i="6"/>
  <c r="J44" i="6"/>
  <c r="I45" i="6"/>
  <c r="J45" i="6"/>
  <c r="I46" i="6"/>
  <c r="J46" i="6"/>
  <c r="N44" i="6"/>
  <c r="O44" i="6"/>
  <c r="N45" i="6"/>
  <c r="O45" i="6"/>
  <c r="N46" i="6"/>
  <c r="O46" i="6"/>
  <c r="M45" i="6"/>
  <c r="M46" i="6"/>
  <c r="H46" i="6"/>
  <c r="H45" i="6"/>
  <c r="C45" i="6"/>
  <c r="C46" i="6"/>
  <c r="W53" i="6"/>
  <c r="R53" i="6"/>
  <c r="M53" i="6"/>
  <c r="H53" i="6"/>
  <c r="M44" i="6"/>
  <c r="H44" i="6"/>
  <c r="C53" i="6"/>
  <c r="C44" i="6"/>
  <c r="D35" i="6"/>
  <c r="E35" i="6"/>
  <c r="E32" i="6" s="1"/>
  <c r="D36" i="6"/>
  <c r="E36" i="6"/>
  <c r="D37" i="6"/>
  <c r="E37" i="6"/>
  <c r="I35" i="6"/>
  <c r="J35" i="6"/>
  <c r="I36" i="6"/>
  <c r="J36" i="6"/>
  <c r="I37" i="6"/>
  <c r="J37" i="6"/>
  <c r="O35" i="6"/>
  <c r="O36" i="6"/>
  <c r="O37" i="6"/>
  <c r="N35" i="6"/>
  <c r="N36" i="6"/>
  <c r="N37" i="6"/>
  <c r="S35" i="6"/>
  <c r="T35" i="6"/>
  <c r="S36" i="6"/>
  <c r="T36" i="6"/>
  <c r="S37" i="6"/>
  <c r="T37" i="6"/>
  <c r="X35" i="6"/>
  <c r="Y35" i="6"/>
  <c r="X36" i="6"/>
  <c r="Y36" i="6"/>
  <c r="X37" i="6"/>
  <c r="Y37" i="6"/>
  <c r="W37" i="6"/>
  <c r="W36" i="6"/>
  <c r="R36" i="6"/>
  <c r="R37" i="6"/>
  <c r="M36" i="6"/>
  <c r="M37" i="6"/>
  <c r="H36" i="6"/>
  <c r="H37" i="6"/>
  <c r="C36" i="6"/>
  <c r="C37" i="6"/>
  <c r="W35" i="6"/>
  <c r="R35" i="6"/>
  <c r="M35" i="6"/>
  <c r="H35" i="6"/>
  <c r="C35" i="6"/>
  <c r="N26" i="6"/>
  <c r="O26" i="6"/>
  <c r="N27" i="6"/>
  <c r="O27" i="6"/>
  <c r="N28" i="6"/>
  <c r="O28" i="6"/>
  <c r="I26" i="6"/>
  <c r="J26" i="6"/>
  <c r="I27" i="6"/>
  <c r="J27" i="6"/>
  <c r="I28" i="6"/>
  <c r="J28" i="6"/>
  <c r="D26" i="6"/>
  <c r="E26" i="6"/>
  <c r="E23" i="6" s="1"/>
  <c r="D27" i="6"/>
  <c r="E27" i="6"/>
  <c r="D28" i="6"/>
  <c r="E28" i="6"/>
  <c r="M27" i="6"/>
  <c r="M28" i="6"/>
  <c r="H27" i="6"/>
  <c r="H28" i="6"/>
  <c r="C27" i="6"/>
  <c r="C28" i="6"/>
  <c r="M26" i="6"/>
  <c r="H26" i="6"/>
  <c r="C26" i="6"/>
  <c r="W18" i="6"/>
  <c r="X18" i="6"/>
  <c r="Y18" i="6"/>
  <c r="W19" i="6"/>
  <c r="X19" i="6"/>
  <c r="Y19" i="6"/>
  <c r="X17" i="6"/>
  <c r="Y17" i="6"/>
  <c r="R18" i="6"/>
  <c r="S18" i="6"/>
  <c r="T18" i="6"/>
  <c r="R19" i="6"/>
  <c r="S19" i="6"/>
  <c r="T19" i="6"/>
  <c r="S17" i="6"/>
  <c r="T17" i="6"/>
  <c r="M18" i="6"/>
  <c r="N18" i="6"/>
  <c r="O18" i="6"/>
  <c r="M19" i="6"/>
  <c r="N19" i="6"/>
  <c r="O19" i="6"/>
  <c r="N17" i="6"/>
  <c r="O17" i="6"/>
  <c r="H18" i="6"/>
  <c r="I18" i="6"/>
  <c r="J18" i="6"/>
  <c r="H19" i="6"/>
  <c r="I19" i="6"/>
  <c r="J19" i="6"/>
  <c r="I17" i="6"/>
  <c r="J17" i="6"/>
  <c r="H17" i="6"/>
  <c r="M17" i="6"/>
  <c r="R17" i="6"/>
  <c r="W17" i="6"/>
  <c r="C18" i="6"/>
  <c r="D18" i="6"/>
  <c r="E18" i="6"/>
  <c r="C19" i="6"/>
  <c r="D19" i="6"/>
  <c r="E19" i="6"/>
  <c r="D17" i="6"/>
  <c r="E17" i="6"/>
  <c r="E14" i="6" s="1"/>
  <c r="C17" i="6"/>
  <c r="W9" i="6"/>
  <c r="X9" i="6"/>
  <c r="Y9" i="6"/>
  <c r="W10" i="6"/>
  <c r="X10" i="6"/>
  <c r="Y10" i="6"/>
  <c r="R9" i="6"/>
  <c r="S9" i="6"/>
  <c r="T9" i="6"/>
  <c r="R10" i="6"/>
  <c r="S10" i="6"/>
  <c r="T10" i="6"/>
  <c r="M9" i="6"/>
  <c r="N9" i="6"/>
  <c r="O9" i="6"/>
  <c r="M10" i="6"/>
  <c r="N10" i="6"/>
  <c r="O10" i="6"/>
  <c r="X8" i="6"/>
  <c r="Y8" i="6"/>
  <c r="S8" i="6"/>
  <c r="T8" i="6"/>
  <c r="N8" i="6"/>
  <c r="O8" i="6"/>
  <c r="W8" i="6"/>
  <c r="R8" i="6"/>
  <c r="M8" i="6"/>
  <c r="H9" i="6"/>
  <c r="I9" i="6"/>
  <c r="J9" i="6"/>
  <c r="H10" i="6"/>
  <c r="I10" i="6"/>
  <c r="J10" i="6"/>
  <c r="I8" i="6"/>
  <c r="J8" i="6"/>
  <c r="H8" i="6"/>
  <c r="C9" i="6"/>
  <c r="D9" i="6"/>
  <c r="E9" i="6"/>
  <c r="C10" i="6"/>
  <c r="D10" i="6"/>
  <c r="E10" i="6"/>
  <c r="E8" i="6"/>
  <c r="N29" i="2" s="1"/>
  <c r="D8" i="6"/>
  <c r="C8" i="6"/>
  <c r="J32" i="2"/>
  <c r="I32" i="2"/>
  <c r="H32" i="2"/>
  <c r="J31" i="2"/>
  <c r="I31" i="2"/>
  <c r="H31" i="2"/>
  <c r="J30" i="2"/>
  <c r="I30" i="2"/>
  <c r="H30" i="2"/>
  <c r="H26" i="2"/>
  <c r="D14" i="5"/>
  <c r="B116" i="5" s="1"/>
  <c r="D13" i="5"/>
  <c r="E13" i="5" s="1"/>
  <c r="D12" i="5"/>
  <c r="E12" i="5" s="1"/>
  <c r="E11" i="5"/>
  <c r="B22" i="5" s="1"/>
  <c r="D11" i="5"/>
  <c r="B21" i="5" s="1"/>
  <c r="D10" i="5"/>
  <c r="E9" i="5"/>
  <c r="B42" i="5" s="1"/>
  <c r="D9" i="5"/>
  <c r="B41" i="5" s="1"/>
  <c r="D8" i="5"/>
  <c r="C61" i="5" s="1"/>
  <c r="C8" i="5"/>
  <c r="E30" i="5" s="1"/>
  <c r="E6" i="5"/>
  <c r="D32" i="5" s="1"/>
  <c r="D6" i="5"/>
  <c r="D31" i="5" s="1"/>
  <c r="C6" i="5"/>
  <c r="D30" i="5" s="1"/>
  <c r="D5" i="5"/>
  <c r="D61" i="5" s="1"/>
  <c r="D3" i="5"/>
  <c r="C96" i="5" s="1"/>
  <c r="B111" i="4"/>
  <c r="H111" i="4" s="1"/>
  <c r="B91" i="4"/>
  <c r="J91" i="4" s="1"/>
  <c r="E86" i="4"/>
  <c r="B86" i="4"/>
  <c r="E51" i="4"/>
  <c r="C51" i="4"/>
  <c r="B46" i="4"/>
  <c r="B41" i="4"/>
  <c r="J41" i="4" s="1"/>
  <c r="B26" i="4"/>
  <c r="H20" i="4"/>
  <c r="D14" i="4"/>
  <c r="B116" i="4" s="1"/>
  <c r="D13" i="4"/>
  <c r="B141" i="4" s="1"/>
  <c r="C13" i="4"/>
  <c r="D12" i="4"/>
  <c r="E12" i="4" s="1"/>
  <c r="D11" i="4"/>
  <c r="B21" i="4" s="1"/>
  <c r="C11" i="4"/>
  <c r="B20" i="4" s="1"/>
  <c r="D10" i="4"/>
  <c r="E9" i="4"/>
  <c r="B42" i="4" s="1"/>
  <c r="H42" i="4" s="1"/>
  <c r="D9" i="4"/>
  <c r="C9" i="4"/>
  <c r="B40" i="4" s="1"/>
  <c r="H40" i="4" s="1"/>
  <c r="D8" i="4"/>
  <c r="B31" i="4" s="1"/>
  <c r="D6" i="4"/>
  <c r="D31" i="4" s="1"/>
  <c r="C6" i="4"/>
  <c r="D30" i="4" s="1"/>
  <c r="D5" i="4"/>
  <c r="D61" i="4" s="1"/>
  <c r="D3" i="4"/>
  <c r="C96" i="4" s="1"/>
  <c r="C3" i="4"/>
  <c r="C95" i="4" s="1"/>
  <c r="D51" i="3"/>
  <c r="D14" i="3"/>
  <c r="E14" i="3" s="1"/>
  <c r="C14" i="3"/>
  <c r="B115" i="3" s="1"/>
  <c r="D13" i="3"/>
  <c r="B141" i="3" s="1"/>
  <c r="E12" i="3"/>
  <c r="C57" i="3" s="1"/>
  <c r="D12" i="3"/>
  <c r="C31" i="3" s="1"/>
  <c r="D11" i="3"/>
  <c r="E11" i="3" s="1"/>
  <c r="B22" i="3" s="1"/>
  <c r="E10" i="3"/>
  <c r="B57" i="3" s="1"/>
  <c r="H57" i="3" s="1"/>
  <c r="R28" i="6" s="1"/>
  <c r="D10" i="3"/>
  <c r="B56" i="3" s="1"/>
  <c r="C10" i="3"/>
  <c r="B55" i="3" s="1"/>
  <c r="D9" i="3"/>
  <c r="B41" i="3" s="1"/>
  <c r="D8" i="3"/>
  <c r="E8" i="3" s="1"/>
  <c r="D6" i="3"/>
  <c r="E6" i="3" s="1"/>
  <c r="D32" i="3" s="1"/>
  <c r="C6" i="3"/>
  <c r="D30" i="3" s="1"/>
  <c r="D5" i="3"/>
  <c r="D86" i="3" s="1"/>
  <c r="D3" i="3"/>
  <c r="C3" i="3" s="1"/>
  <c r="C95" i="3" s="1"/>
  <c r="N144" i="2"/>
  <c r="N139" i="2"/>
  <c r="N134" i="2"/>
  <c r="N129" i="2"/>
  <c r="N124" i="2"/>
  <c r="N119" i="2"/>
  <c r="N114" i="2"/>
  <c r="N109" i="2"/>
  <c r="N104" i="2"/>
  <c r="N99" i="2"/>
  <c r="N94" i="2"/>
  <c r="N89" i="2"/>
  <c r="N84" i="2"/>
  <c r="N79" i="2"/>
  <c r="N74" i="2"/>
  <c r="N69" i="2"/>
  <c r="N64" i="2"/>
  <c r="N59" i="2"/>
  <c r="N54" i="2"/>
  <c r="N49" i="2"/>
  <c r="N44" i="2"/>
  <c r="N39" i="2"/>
  <c r="N34" i="2"/>
  <c r="N24" i="2"/>
  <c r="N19" i="2"/>
  <c r="J132" i="2"/>
  <c r="J131" i="2"/>
  <c r="J130" i="2"/>
  <c r="I132" i="2"/>
  <c r="I131" i="2"/>
  <c r="I130" i="2"/>
  <c r="H132" i="2"/>
  <c r="H131" i="2"/>
  <c r="H130" i="2"/>
  <c r="B132" i="2"/>
  <c r="B131" i="2"/>
  <c r="B130" i="2"/>
  <c r="N144" i="1"/>
  <c r="N139" i="1"/>
  <c r="N134" i="1"/>
  <c r="N129" i="1"/>
  <c r="N124" i="1"/>
  <c r="N119" i="1"/>
  <c r="N114" i="1"/>
  <c r="N109" i="1"/>
  <c r="N104" i="1"/>
  <c r="N99" i="1"/>
  <c r="N94" i="1"/>
  <c r="N89" i="1"/>
  <c r="N84" i="1"/>
  <c r="N79" i="1"/>
  <c r="N74" i="1"/>
  <c r="N69" i="1"/>
  <c r="N64" i="1"/>
  <c r="N59" i="1"/>
  <c r="N54" i="1"/>
  <c r="N49" i="1"/>
  <c r="N44" i="1"/>
  <c r="N39" i="1"/>
  <c r="N34" i="1"/>
  <c r="N29" i="1"/>
  <c r="N24" i="1"/>
  <c r="N19" i="1"/>
  <c r="J55" i="1"/>
  <c r="J132" i="1"/>
  <c r="J131" i="1"/>
  <c r="J130" i="1"/>
  <c r="I132" i="1"/>
  <c r="I131" i="1"/>
  <c r="I130" i="1"/>
  <c r="H132" i="1"/>
  <c r="H131" i="1"/>
  <c r="H130" i="1"/>
  <c r="B132" i="1"/>
  <c r="B131" i="1"/>
  <c r="B130" i="1"/>
  <c r="B127" i="2"/>
  <c r="B126" i="2"/>
  <c r="J126" i="2" s="1"/>
  <c r="B125" i="2"/>
  <c r="I125" i="2" s="1"/>
  <c r="E14" i="2"/>
  <c r="E13" i="2"/>
  <c r="E12" i="2"/>
  <c r="E11" i="2"/>
  <c r="B22" i="2" s="1"/>
  <c r="E10" i="2"/>
  <c r="E9" i="2"/>
  <c r="E8" i="2"/>
  <c r="B107" i="2" s="1"/>
  <c r="J107" i="2" s="1"/>
  <c r="E6" i="2"/>
  <c r="D32" i="2" s="1"/>
  <c r="E5" i="2"/>
  <c r="E3" i="2"/>
  <c r="C32" i="2"/>
  <c r="C14" i="2"/>
  <c r="C13" i="2"/>
  <c r="C12" i="2"/>
  <c r="C55" i="2" s="1"/>
  <c r="C11" i="2"/>
  <c r="B20" i="2" s="1"/>
  <c r="C10" i="2"/>
  <c r="C9" i="2"/>
  <c r="C8" i="2"/>
  <c r="C6" i="2"/>
  <c r="D30" i="2" s="1"/>
  <c r="C5" i="2"/>
  <c r="C3" i="2"/>
  <c r="E30" i="2"/>
  <c r="J146" i="2"/>
  <c r="I146" i="2"/>
  <c r="H146" i="2"/>
  <c r="J141" i="2"/>
  <c r="I141" i="2"/>
  <c r="H141" i="2"/>
  <c r="J136" i="2"/>
  <c r="I136" i="2"/>
  <c r="H136" i="2"/>
  <c r="J127" i="2"/>
  <c r="I127" i="2"/>
  <c r="H127" i="2"/>
  <c r="I126" i="2"/>
  <c r="H126" i="2"/>
  <c r="J125" i="2"/>
  <c r="J121" i="2"/>
  <c r="I121" i="2"/>
  <c r="H121" i="2"/>
  <c r="J116" i="2"/>
  <c r="I116" i="2"/>
  <c r="H116" i="2"/>
  <c r="J111" i="2"/>
  <c r="I111" i="2"/>
  <c r="H111" i="2"/>
  <c r="J106" i="2"/>
  <c r="I106" i="2"/>
  <c r="H106" i="2"/>
  <c r="J101" i="2"/>
  <c r="I101" i="2"/>
  <c r="H101" i="2"/>
  <c r="J96" i="2"/>
  <c r="I96" i="2"/>
  <c r="H96" i="2"/>
  <c r="J91" i="2"/>
  <c r="I91" i="2"/>
  <c r="H91" i="2"/>
  <c r="J86" i="2"/>
  <c r="I86" i="2"/>
  <c r="H86" i="2"/>
  <c r="J81" i="2"/>
  <c r="I81" i="2"/>
  <c r="H81" i="2"/>
  <c r="J76" i="2"/>
  <c r="I76" i="2"/>
  <c r="H76" i="2"/>
  <c r="J71" i="2"/>
  <c r="I71" i="2"/>
  <c r="H71" i="2"/>
  <c r="J66" i="2"/>
  <c r="I66" i="2"/>
  <c r="H66" i="2"/>
  <c r="J61" i="2"/>
  <c r="I61" i="2"/>
  <c r="H61" i="2"/>
  <c r="J56" i="2"/>
  <c r="I56" i="2"/>
  <c r="H56" i="2"/>
  <c r="J51" i="2"/>
  <c r="I51" i="2"/>
  <c r="H51" i="2"/>
  <c r="J46" i="2"/>
  <c r="I46" i="2"/>
  <c r="H46" i="2"/>
  <c r="J41" i="2"/>
  <c r="I41" i="2"/>
  <c r="H41" i="2"/>
  <c r="J36" i="2"/>
  <c r="I36" i="2"/>
  <c r="H36" i="2"/>
  <c r="J26" i="2"/>
  <c r="I26" i="2"/>
  <c r="J21" i="2"/>
  <c r="I21" i="2"/>
  <c r="H21" i="2"/>
  <c r="J141" i="1"/>
  <c r="J142" i="1"/>
  <c r="J140" i="1"/>
  <c r="I141" i="1"/>
  <c r="I142" i="1"/>
  <c r="I140" i="1"/>
  <c r="H141" i="1"/>
  <c r="H142" i="1"/>
  <c r="H140" i="1"/>
  <c r="J127" i="1"/>
  <c r="J126" i="1"/>
  <c r="J125" i="1"/>
  <c r="I127" i="1"/>
  <c r="I126" i="1"/>
  <c r="I125" i="1"/>
  <c r="H127" i="1"/>
  <c r="H126" i="1"/>
  <c r="H125" i="1"/>
  <c r="J122" i="1"/>
  <c r="J121" i="1"/>
  <c r="J120" i="1"/>
  <c r="I122" i="1"/>
  <c r="I121" i="1"/>
  <c r="I120" i="1"/>
  <c r="H122" i="1"/>
  <c r="H121" i="1"/>
  <c r="H120" i="1"/>
  <c r="J82" i="1"/>
  <c r="J81" i="1"/>
  <c r="J80" i="1"/>
  <c r="I82" i="1"/>
  <c r="I81" i="1"/>
  <c r="I80" i="1"/>
  <c r="H82" i="1"/>
  <c r="H81" i="1"/>
  <c r="H80" i="1"/>
  <c r="H75" i="1"/>
  <c r="J77" i="1"/>
  <c r="J76" i="1"/>
  <c r="J75" i="1"/>
  <c r="I77" i="1"/>
  <c r="I76" i="1"/>
  <c r="I75" i="1"/>
  <c r="H76" i="1"/>
  <c r="H77" i="1"/>
  <c r="J66" i="1"/>
  <c r="J67" i="1"/>
  <c r="J65" i="1"/>
  <c r="I66" i="1"/>
  <c r="I67" i="1"/>
  <c r="I65" i="1"/>
  <c r="H67" i="1"/>
  <c r="H66" i="1"/>
  <c r="H65" i="1"/>
  <c r="J51" i="1"/>
  <c r="J52" i="1"/>
  <c r="J50" i="1"/>
  <c r="I51" i="1"/>
  <c r="I52" i="1"/>
  <c r="I50" i="1"/>
  <c r="H51" i="1"/>
  <c r="H52" i="1"/>
  <c r="H50" i="1"/>
  <c r="J56" i="1"/>
  <c r="J57" i="1"/>
  <c r="I56" i="1"/>
  <c r="I57" i="1"/>
  <c r="I55" i="1"/>
  <c r="H56" i="1"/>
  <c r="H57" i="1"/>
  <c r="H55" i="1"/>
  <c r="B126" i="1"/>
  <c r="E9" i="1"/>
  <c r="E10" i="1"/>
  <c r="E11" i="1"/>
  <c r="E12" i="1"/>
  <c r="E13" i="1"/>
  <c r="E14" i="1"/>
  <c r="E8" i="1"/>
  <c r="E6" i="1"/>
  <c r="E5" i="1"/>
  <c r="B127" i="1" s="1"/>
  <c r="E3" i="1"/>
  <c r="C9" i="1"/>
  <c r="C10" i="1"/>
  <c r="C11" i="1"/>
  <c r="C12" i="1"/>
  <c r="C13" i="1"/>
  <c r="C14" i="1"/>
  <c r="C8" i="1"/>
  <c r="C6" i="1"/>
  <c r="C5" i="1"/>
  <c r="B125" i="1" s="1"/>
  <c r="C3" i="1"/>
  <c r="D14" i="2"/>
  <c r="B146" i="2" s="1"/>
  <c r="D13" i="2"/>
  <c r="D12" i="2"/>
  <c r="D11" i="2"/>
  <c r="D10" i="2"/>
  <c r="D9" i="2"/>
  <c r="D8" i="2"/>
  <c r="D6" i="2"/>
  <c r="D5" i="2"/>
  <c r="D3" i="2"/>
  <c r="C95" i="2" s="1"/>
  <c r="B145" i="2"/>
  <c r="J145" i="2" s="1"/>
  <c r="B141" i="2"/>
  <c r="C136" i="2"/>
  <c r="B136" i="2"/>
  <c r="B121" i="2"/>
  <c r="B116" i="2"/>
  <c r="B111" i="2"/>
  <c r="B110" i="2"/>
  <c r="I110" i="2" s="1"/>
  <c r="B106" i="2"/>
  <c r="B101" i="2"/>
  <c r="C96" i="2"/>
  <c r="B96" i="2"/>
  <c r="B91" i="2"/>
  <c r="E86" i="2"/>
  <c r="D86" i="2"/>
  <c r="C86" i="2"/>
  <c r="B86" i="2"/>
  <c r="E85" i="2"/>
  <c r="B81" i="2"/>
  <c r="B76" i="2"/>
  <c r="B75" i="2"/>
  <c r="H75" i="2" s="1"/>
  <c r="C71" i="2"/>
  <c r="B71" i="2"/>
  <c r="B66" i="2"/>
  <c r="D62" i="2"/>
  <c r="D61" i="2"/>
  <c r="C61" i="2"/>
  <c r="B61" i="2"/>
  <c r="C56" i="2"/>
  <c r="B56" i="2"/>
  <c r="E51" i="2"/>
  <c r="D51" i="2"/>
  <c r="C51" i="2"/>
  <c r="B51" i="2"/>
  <c r="B46" i="2"/>
  <c r="B41" i="2"/>
  <c r="B36" i="2"/>
  <c r="E31" i="2"/>
  <c r="D31" i="2"/>
  <c r="C31" i="2"/>
  <c r="B31" i="2"/>
  <c r="C26" i="2"/>
  <c r="B26" i="2"/>
  <c r="B25" i="2"/>
  <c r="B21" i="2"/>
  <c r="C135" i="2"/>
  <c r="B142" i="2"/>
  <c r="I142" i="2" s="1"/>
  <c r="B140" i="2"/>
  <c r="J140" i="2" s="1"/>
  <c r="B57" i="2"/>
  <c r="D50" i="2"/>
  <c r="B42" i="2"/>
  <c r="H42" i="2" s="1"/>
  <c r="B40" i="2"/>
  <c r="I40" i="2" s="1"/>
  <c r="B95" i="2"/>
  <c r="C97" i="2"/>
  <c r="B146" i="1"/>
  <c r="J146" i="1" s="1"/>
  <c r="B141" i="1"/>
  <c r="C136" i="1"/>
  <c r="B136" i="1"/>
  <c r="B121" i="1"/>
  <c r="B116" i="1"/>
  <c r="J116" i="1" s="1"/>
  <c r="B111" i="1"/>
  <c r="I111" i="1" s="1"/>
  <c r="B106" i="1"/>
  <c r="J106" i="1" s="1"/>
  <c r="B101" i="1"/>
  <c r="J101" i="1" s="1"/>
  <c r="C96" i="1"/>
  <c r="B96" i="1"/>
  <c r="B91" i="1"/>
  <c r="I91" i="1" s="1"/>
  <c r="E86" i="1"/>
  <c r="D86" i="1"/>
  <c r="C86" i="1"/>
  <c r="B86" i="1"/>
  <c r="B81" i="1"/>
  <c r="B76" i="1"/>
  <c r="C71" i="1"/>
  <c r="B71" i="1"/>
  <c r="B66" i="1"/>
  <c r="D62" i="1"/>
  <c r="D61" i="1"/>
  <c r="C61" i="1"/>
  <c r="B61" i="1"/>
  <c r="C56" i="1"/>
  <c r="B56" i="1"/>
  <c r="E51" i="1"/>
  <c r="D51" i="1"/>
  <c r="C51" i="1"/>
  <c r="B51" i="1"/>
  <c r="B46" i="1"/>
  <c r="I46" i="1" s="1"/>
  <c r="B41" i="1"/>
  <c r="J41" i="1" s="1"/>
  <c r="B36" i="1"/>
  <c r="E31" i="1"/>
  <c r="D31" i="1"/>
  <c r="C31" i="1"/>
  <c r="B31" i="1"/>
  <c r="C26" i="1"/>
  <c r="B26" i="1"/>
  <c r="B21" i="1"/>
  <c r="J21" i="1" s="1"/>
  <c r="E5" i="6" l="1"/>
  <c r="C51" i="5"/>
  <c r="B126" i="5"/>
  <c r="H126" i="5" s="1"/>
  <c r="B86" i="5"/>
  <c r="C86" i="5"/>
  <c r="B26" i="5"/>
  <c r="C11" i="5"/>
  <c r="B20" i="5" s="1"/>
  <c r="H20" i="5" s="1"/>
  <c r="B46" i="5"/>
  <c r="I46" i="5" s="1"/>
  <c r="B96" i="5"/>
  <c r="I96" i="5" s="1"/>
  <c r="D86" i="5"/>
  <c r="B51" i="5"/>
  <c r="B101" i="5"/>
  <c r="I101" i="5" s="1"/>
  <c r="B111" i="5"/>
  <c r="J111" i="5" s="1"/>
  <c r="C60" i="5"/>
  <c r="C3" i="5"/>
  <c r="C95" i="5" s="1"/>
  <c r="C9" i="5"/>
  <c r="B40" i="5" s="1"/>
  <c r="I40" i="5" s="1"/>
  <c r="C13" i="5"/>
  <c r="B140" i="5" s="1"/>
  <c r="I140" i="5" s="1"/>
  <c r="B81" i="5"/>
  <c r="H81" i="5" s="1"/>
  <c r="B146" i="5"/>
  <c r="H146" i="5" s="1"/>
  <c r="B142" i="5"/>
  <c r="B87" i="5"/>
  <c r="I116" i="5"/>
  <c r="H116" i="5"/>
  <c r="J116" i="5"/>
  <c r="J96" i="5"/>
  <c r="J41" i="5"/>
  <c r="I41" i="5"/>
  <c r="H41" i="5"/>
  <c r="H22" i="5"/>
  <c r="I22" i="5"/>
  <c r="J22" i="5"/>
  <c r="J42" i="5"/>
  <c r="H42" i="5"/>
  <c r="I42" i="5"/>
  <c r="E52" i="5"/>
  <c r="C32" i="5"/>
  <c r="C57" i="5"/>
  <c r="J86" i="5"/>
  <c r="C10" i="5"/>
  <c r="D51" i="5"/>
  <c r="B56" i="5"/>
  <c r="E10" i="5"/>
  <c r="J21" i="5"/>
  <c r="I21" i="5"/>
  <c r="H21" i="5"/>
  <c r="J40" i="5"/>
  <c r="N39" i="5" s="1"/>
  <c r="H40" i="5"/>
  <c r="J140" i="5"/>
  <c r="N139" i="5" s="1"/>
  <c r="E3" i="5"/>
  <c r="C97" i="5" s="1"/>
  <c r="C5" i="5"/>
  <c r="E8" i="5"/>
  <c r="C14" i="5"/>
  <c r="H26" i="5"/>
  <c r="B31" i="5"/>
  <c r="E51" i="5"/>
  <c r="J51" i="5" s="1"/>
  <c r="B76" i="5"/>
  <c r="J81" i="5"/>
  <c r="E86" i="5"/>
  <c r="B91" i="5"/>
  <c r="H96" i="5"/>
  <c r="H111" i="5"/>
  <c r="I126" i="5"/>
  <c r="B141" i="5"/>
  <c r="J146" i="5"/>
  <c r="B105" i="5"/>
  <c r="I26" i="5"/>
  <c r="B30" i="5"/>
  <c r="C31" i="5"/>
  <c r="H51" i="5"/>
  <c r="B71" i="5"/>
  <c r="H86" i="5"/>
  <c r="I111" i="5"/>
  <c r="B121" i="5"/>
  <c r="B136" i="5"/>
  <c r="I81" i="5"/>
  <c r="E5" i="5"/>
  <c r="C12" i="5"/>
  <c r="E14" i="5"/>
  <c r="C25" i="5"/>
  <c r="C56" i="5"/>
  <c r="B61" i="5"/>
  <c r="D62" i="5"/>
  <c r="C71" i="5"/>
  <c r="I86" i="5"/>
  <c r="B106" i="5"/>
  <c r="C136" i="5"/>
  <c r="B85" i="5"/>
  <c r="C26" i="5"/>
  <c r="J26" i="5" s="1"/>
  <c r="E31" i="5"/>
  <c r="B36" i="5"/>
  <c r="B66" i="5"/>
  <c r="B131" i="5"/>
  <c r="B51" i="4"/>
  <c r="B81" i="4"/>
  <c r="J81" i="4" s="1"/>
  <c r="B101" i="4"/>
  <c r="J101" i="4" s="1"/>
  <c r="E6" i="4"/>
  <c r="D32" i="4" s="1"/>
  <c r="C86" i="4"/>
  <c r="J86" i="4" s="1"/>
  <c r="B126" i="4"/>
  <c r="C8" i="4"/>
  <c r="D86" i="4"/>
  <c r="C5" i="4"/>
  <c r="C14" i="4"/>
  <c r="B76" i="4"/>
  <c r="J76" i="4" s="1"/>
  <c r="B96" i="4"/>
  <c r="H96" i="4" s="1"/>
  <c r="B146" i="4"/>
  <c r="I146" i="4" s="1"/>
  <c r="J20" i="4"/>
  <c r="N19" i="4" s="1"/>
  <c r="I20" i="4"/>
  <c r="J21" i="4"/>
  <c r="I21" i="4"/>
  <c r="H21" i="4"/>
  <c r="B140" i="4"/>
  <c r="B85" i="4"/>
  <c r="J40" i="4"/>
  <c r="N39" i="4" s="1"/>
  <c r="I40" i="4"/>
  <c r="J141" i="4"/>
  <c r="Y45" i="6" s="1"/>
  <c r="I141" i="4"/>
  <c r="X45" i="6" s="1"/>
  <c r="H141" i="4"/>
  <c r="W45" i="6" s="1"/>
  <c r="I46" i="4"/>
  <c r="J46" i="4"/>
  <c r="H46" i="4"/>
  <c r="I86" i="4"/>
  <c r="H86" i="4"/>
  <c r="J42" i="4"/>
  <c r="I42" i="4"/>
  <c r="C32" i="4"/>
  <c r="E52" i="4"/>
  <c r="C57" i="4"/>
  <c r="J116" i="4"/>
  <c r="H116" i="4"/>
  <c r="I116" i="4"/>
  <c r="C10" i="4"/>
  <c r="D51" i="4"/>
  <c r="J51" i="4" s="1"/>
  <c r="E10" i="4"/>
  <c r="B56" i="4"/>
  <c r="B105" i="4"/>
  <c r="H146" i="4"/>
  <c r="J146" i="4"/>
  <c r="E11" i="4"/>
  <c r="B22" i="4" s="1"/>
  <c r="B25" i="4"/>
  <c r="B30" i="4"/>
  <c r="C31" i="4"/>
  <c r="H41" i="4"/>
  <c r="B45" i="4"/>
  <c r="B71" i="4"/>
  <c r="B80" i="4"/>
  <c r="E85" i="4"/>
  <c r="H91" i="4"/>
  <c r="B95" i="4"/>
  <c r="I96" i="4"/>
  <c r="B100" i="4"/>
  <c r="I111" i="4"/>
  <c r="B121" i="4"/>
  <c r="J126" i="4"/>
  <c r="B136" i="4"/>
  <c r="E3" i="4"/>
  <c r="C97" i="4" s="1"/>
  <c r="E8" i="4"/>
  <c r="B115" i="4"/>
  <c r="E5" i="4"/>
  <c r="C12" i="4"/>
  <c r="E14" i="4"/>
  <c r="C25" i="4"/>
  <c r="I41" i="4"/>
  <c r="C56" i="4"/>
  <c r="B61" i="4"/>
  <c r="D62" i="4"/>
  <c r="C71" i="4"/>
  <c r="I76" i="4"/>
  <c r="I91" i="4"/>
  <c r="J96" i="4"/>
  <c r="B106" i="4"/>
  <c r="J111" i="4"/>
  <c r="B125" i="4"/>
  <c r="C136" i="4"/>
  <c r="C26" i="4"/>
  <c r="J26" i="4" s="1"/>
  <c r="D85" i="4"/>
  <c r="E31" i="4"/>
  <c r="J31" i="4" s="1"/>
  <c r="B36" i="4"/>
  <c r="C61" i="4"/>
  <c r="B66" i="4"/>
  <c r="B110" i="4"/>
  <c r="B131" i="4"/>
  <c r="E13" i="4"/>
  <c r="B60" i="4"/>
  <c r="B70" i="4"/>
  <c r="B75" i="4"/>
  <c r="B76" i="3"/>
  <c r="H76" i="3" s="1"/>
  <c r="C9" i="3"/>
  <c r="B40" i="3" s="1"/>
  <c r="B36" i="3"/>
  <c r="D62" i="3"/>
  <c r="E86" i="3"/>
  <c r="B91" i="3"/>
  <c r="C5" i="3"/>
  <c r="B60" i="3" s="1"/>
  <c r="E9" i="3"/>
  <c r="B42" i="3" s="1"/>
  <c r="H42" i="3" s="1"/>
  <c r="C51" i="3"/>
  <c r="B66" i="3"/>
  <c r="J66" i="3" s="1"/>
  <c r="E5" i="3"/>
  <c r="D52" i="3"/>
  <c r="B121" i="3"/>
  <c r="J121" i="3" s="1"/>
  <c r="E52" i="3"/>
  <c r="C11" i="3"/>
  <c r="B20" i="3" s="1"/>
  <c r="H20" i="3" s="1"/>
  <c r="D31" i="3"/>
  <c r="B136" i="3"/>
  <c r="H41" i="3"/>
  <c r="I41" i="3"/>
  <c r="J41" i="3"/>
  <c r="I57" i="3"/>
  <c r="S28" i="6" s="1"/>
  <c r="J57" i="3"/>
  <c r="T28" i="6" s="1"/>
  <c r="H22" i="3"/>
  <c r="J22" i="3"/>
  <c r="I22" i="3"/>
  <c r="H40" i="3"/>
  <c r="J40" i="3"/>
  <c r="N39" i="3" s="1"/>
  <c r="I40" i="3"/>
  <c r="J141" i="3"/>
  <c r="T45" i="6" s="1"/>
  <c r="I141" i="3"/>
  <c r="S45" i="6" s="1"/>
  <c r="H141" i="3"/>
  <c r="R45" i="6" s="1"/>
  <c r="B112" i="3"/>
  <c r="B147" i="3"/>
  <c r="C137" i="3"/>
  <c r="B137" i="3"/>
  <c r="B117" i="3"/>
  <c r="B32" i="3"/>
  <c r="B107" i="3"/>
  <c r="C27" i="3"/>
  <c r="C62" i="3"/>
  <c r="E32" i="3"/>
  <c r="I115" i="3"/>
  <c r="H115" i="3"/>
  <c r="J115" i="3"/>
  <c r="N114" i="3" s="1"/>
  <c r="E3" i="3"/>
  <c r="C97" i="3" s="1"/>
  <c r="C136" i="3"/>
  <c r="H136" i="3" s="1"/>
  <c r="C32" i="3"/>
  <c r="C72" i="3"/>
  <c r="B145" i="3"/>
  <c r="B101" i="3"/>
  <c r="B81" i="3"/>
  <c r="B51" i="3"/>
  <c r="B46" i="3"/>
  <c r="D61" i="3"/>
  <c r="C12" i="3"/>
  <c r="B26" i="3"/>
  <c r="B31" i="3"/>
  <c r="C50" i="3"/>
  <c r="E51" i="3"/>
  <c r="C56" i="3"/>
  <c r="J56" i="3" s="1"/>
  <c r="T27" i="6" s="1"/>
  <c r="I76" i="3"/>
  <c r="H121" i="3"/>
  <c r="B126" i="3"/>
  <c r="B122" i="3"/>
  <c r="C87" i="3"/>
  <c r="C52" i="3"/>
  <c r="B92" i="3"/>
  <c r="B77" i="3"/>
  <c r="C26" i="3"/>
  <c r="D50" i="3"/>
  <c r="H56" i="3"/>
  <c r="R27" i="6" s="1"/>
  <c r="I66" i="3"/>
  <c r="H66" i="3"/>
  <c r="J76" i="3"/>
  <c r="B95" i="3"/>
  <c r="B97" i="3"/>
  <c r="B110" i="3"/>
  <c r="I121" i="3"/>
  <c r="C96" i="3"/>
  <c r="B146" i="3"/>
  <c r="B116" i="3"/>
  <c r="D87" i="3"/>
  <c r="B106" i="3"/>
  <c r="B86" i="3"/>
  <c r="C13" i="3"/>
  <c r="E31" i="3"/>
  <c r="J36" i="3"/>
  <c r="B47" i="3"/>
  <c r="B67" i="3"/>
  <c r="B71" i="3"/>
  <c r="B82" i="3"/>
  <c r="E87" i="3"/>
  <c r="B102" i="3"/>
  <c r="B111" i="3"/>
  <c r="B131" i="3"/>
  <c r="C8" i="3"/>
  <c r="E13" i="3"/>
  <c r="B21" i="3"/>
  <c r="B37" i="3"/>
  <c r="B52" i="3"/>
  <c r="B61" i="3"/>
  <c r="C71" i="3"/>
  <c r="C86" i="3"/>
  <c r="B96" i="3"/>
  <c r="B127" i="3"/>
  <c r="C135" i="3"/>
  <c r="B135" i="3"/>
  <c r="C61" i="3"/>
  <c r="B120" i="3"/>
  <c r="C70" i="3"/>
  <c r="B130" i="3"/>
  <c r="H125" i="2"/>
  <c r="I42" i="2"/>
  <c r="J42" i="2"/>
  <c r="H22" i="2"/>
  <c r="J22" i="2"/>
  <c r="I22" i="2"/>
  <c r="J142" i="2"/>
  <c r="H107" i="2"/>
  <c r="I107" i="2"/>
  <c r="H142" i="2"/>
  <c r="I75" i="2"/>
  <c r="I95" i="2"/>
  <c r="H40" i="2"/>
  <c r="J75" i="2"/>
  <c r="H95" i="2"/>
  <c r="C30" i="2"/>
  <c r="J110" i="2"/>
  <c r="H140" i="2"/>
  <c r="H20" i="2"/>
  <c r="J20" i="2"/>
  <c r="I20" i="2"/>
  <c r="H145" i="2"/>
  <c r="J95" i="2"/>
  <c r="I140" i="2"/>
  <c r="J40" i="2"/>
  <c r="H110" i="2"/>
  <c r="I145" i="2"/>
  <c r="H21" i="1"/>
  <c r="B115" i="2"/>
  <c r="B135" i="2"/>
  <c r="E50" i="2"/>
  <c r="B55" i="2"/>
  <c r="C25" i="2"/>
  <c r="H25" i="2" s="1"/>
  <c r="B105" i="2"/>
  <c r="C60" i="2"/>
  <c r="B30" i="2"/>
  <c r="B50" i="2"/>
  <c r="B35" i="2"/>
  <c r="C50" i="2"/>
  <c r="B45" i="2"/>
  <c r="B60" i="2"/>
  <c r="C70" i="2"/>
  <c r="B80" i="2"/>
  <c r="D85" i="2"/>
  <c r="B100" i="2"/>
  <c r="B120" i="2"/>
  <c r="B92" i="2"/>
  <c r="E87" i="2"/>
  <c r="B67" i="2"/>
  <c r="B52" i="2"/>
  <c r="B27" i="2"/>
  <c r="B102" i="2"/>
  <c r="B122" i="2"/>
  <c r="B32" i="2"/>
  <c r="C52" i="2"/>
  <c r="C62" i="2"/>
  <c r="B77" i="2"/>
  <c r="C87" i="2"/>
  <c r="B137" i="2"/>
  <c r="B117" i="2"/>
  <c r="B112" i="2"/>
  <c r="B147" i="2"/>
  <c r="C137" i="2"/>
  <c r="C27" i="2"/>
  <c r="B47" i="2"/>
  <c r="D52" i="2"/>
  <c r="B82" i="2"/>
  <c r="D87" i="2"/>
  <c r="E32" i="2"/>
  <c r="E52" i="2"/>
  <c r="C57" i="2"/>
  <c r="H57" i="2" s="1"/>
  <c r="B72" i="2"/>
  <c r="B97" i="2"/>
  <c r="B37" i="2"/>
  <c r="B62" i="2"/>
  <c r="C72" i="2"/>
  <c r="B87" i="2"/>
  <c r="D60" i="2"/>
  <c r="B65" i="2"/>
  <c r="B70" i="2"/>
  <c r="C85" i="2"/>
  <c r="B90" i="2"/>
  <c r="J96" i="1"/>
  <c r="H136" i="1"/>
  <c r="H101" i="1"/>
  <c r="H146" i="1"/>
  <c r="I146" i="1"/>
  <c r="J111" i="1"/>
  <c r="I116" i="1"/>
  <c r="I136" i="1"/>
  <c r="H116" i="1"/>
  <c r="J136" i="1"/>
  <c r="I101" i="1"/>
  <c r="H106" i="1"/>
  <c r="I106" i="1"/>
  <c r="H111" i="1"/>
  <c r="H96" i="1"/>
  <c r="I96" i="1"/>
  <c r="H26" i="1"/>
  <c r="I71" i="1"/>
  <c r="J71" i="1"/>
  <c r="J86" i="1"/>
  <c r="J46" i="1"/>
  <c r="I61" i="1"/>
  <c r="H61" i="1"/>
  <c r="I26" i="1"/>
  <c r="H71" i="1"/>
  <c r="J91" i="1"/>
  <c r="H31" i="1"/>
  <c r="I31" i="1"/>
  <c r="J36" i="1"/>
  <c r="I36" i="1"/>
  <c r="J31" i="1"/>
  <c r="H36" i="1"/>
  <c r="I86" i="1"/>
  <c r="I21" i="1"/>
  <c r="H41" i="1"/>
  <c r="J26" i="1"/>
  <c r="I41" i="1"/>
  <c r="H46" i="1"/>
  <c r="J61" i="1"/>
  <c r="H86" i="1"/>
  <c r="H91" i="1"/>
  <c r="I20" i="5" l="1"/>
  <c r="I146" i="5"/>
  <c r="H101" i="5"/>
  <c r="J46" i="5"/>
  <c r="H140" i="5"/>
  <c r="J126" i="5"/>
  <c r="J101" i="5"/>
  <c r="J20" i="5"/>
  <c r="N19" i="5" s="1"/>
  <c r="H46" i="5"/>
  <c r="J76" i="5"/>
  <c r="I76" i="5"/>
  <c r="H76" i="5"/>
  <c r="I136" i="5"/>
  <c r="H136" i="5"/>
  <c r="J136" i="5"/>
  <c r="I51" i="5"/>
  <c r="H31" i="5"/>
  <c r="I31" i="5"/>
  <c r="J31" i="5"/>
  <c r="D52" i="5"/>
  <c r="B57" i="5"/>
  <c r="J121" i="5"/>
  <c r="I121" i="5"/>
  <c r="H121" i="5"/>
  <c r="I56" i="5"/>
  <c r="H56" i="5"/>
  <c r="J56" i="5"/>
  <c r="B92" i="5"/>
  <c r="B77" i="5"/>
  <c r="B52" i="5"/>
  <c r="B97" i="5"/>
  <c r="B27" i="5"/>
  <c r="B132" i="5"/>
  <c r="C72" i="5"/>
  <c r="B37" i="5"/>
  <c r="B72" i="5"/>
  <c r="B127" i="5"/>
  <c r="B67" i="5"/>
  <c r="B102" i="5"/>
  <c r="B82" i="5"/>
  <c r="B47" i="5"/>
  <c r="C87" i="5"/>
  <c r="I87" i="5" s="1"/>
  <c r="B62" i="5"/>
  <c r="E87" i="5"/>
  <c r="D87" i="5"/>
  <c r="B122" i="5"/>
  <c r="C52" i="5"/>
  <c r="H36" i="5"/>
  <c r="J36" i="5"/>
  <c r="I36" i="5"/>
  <c r="J141" i="5"/>
  <c r="I141" i="5"/>
  <c r="H141" i="5"/>
  <c r="I106" i="5"/>
  <c r="H106" i="5"/>
  <c r="J106" i="5"/>
  <c r="B112" i="5"/>
  <c r="C137" i="5"/>
  <c r="B147" i="5"/>
  <c r="B117" i="5"/>
  <c r="B137" i="5"/>
  <c r="H105" i="5"/>
  <c r="J105" i="5"/>
  <c r="N104" i="5" s="1"/>
  <c r="I105" i="5"/>
  <c r="J91" i="5"/>
  <c r="I91" i="5"/>
  <c r="H91" i="5"/>
  <c r="B135" i="5"/>
  <c r="B110" i="5"/>
  <c r="B145" i="5"/>
  <c r="C135" i="5"/>
  <c r="B115" i="5"/>
  <c r="J142" i="5"/>
  <c r="I142" i="5"/>
  <c r="H142" i="5"/>
  <c r="H66" i="5"/>
  <c r="J66" i="5"/>
  <c r="I66" i="5"/>
  <c r="B90" i="5"/>
  <c r="B75" i="5"/>
  <c r="B70" i="5"/>
  <c r="B60" i="5"/>
  <c r="B65" i="5"/>
  <c r="C85" i="5"/>
  <c r="C70" i="5"/>
  <c r="B125" i="5"/>
  <c r="B50" i="5"/>
  <c r="B100" i="5"/>
  <c r="B95" i="5"/>
  <c r="E85" i="5"/>
  <c r="B80" i="5"/>
  <c r="B45" i="5"/>
  <c r="B25" i="5"/>
  <c r="D60" i="5"/>
  <c r="B120" i="5"/>
  <c r="D85" i="5"/>
  <c r="I85" i="5" s="1"/>
  <c r="B130" i="5"/>
  <c r="C50" i="5"/>
  <c r="B35" i="5"/>
  <c r="I71" i="5"/>
  <c r="H71" i="5"/>
  <c r="J71" i="5"/>
  <c r="J61" i="5"/>
  <c r="I61" i="5"/>
  <c r="H61" i="5"/>
  <c r="H131" i="5"/>
  <c r="I131" i="5"/>
  <c r="J131" i="5"/>
  <c r="C30" i="5"/>
  <c r="J30" i="5" s="1"/>
  <c r="N29" i="5" s="1"/>
  <c r="C55" i="5"/>
  <c r="E50" i="5"/>
  <c r="C27" i="5"/>
  <c r="E32" i="5"/>
  <c r="C62" i="5"/>
  <c r="B32" i="5"/>
  <c r="B107" i="5"/>
  <c r="B55" i="5"/>
  <c r="D50" i="5"/>
  <c r="H51" i="4"/>
  <c r="E30" i="4"/>
  <c r="C60" i="4"/>
  <c r="H60" i="4" s="1"/>
  <c r="I126" i="4"/>
  <c r="H126" i="4"/>
  <c r="H81" i="4"/>
  <c r="H26" i="4"/>
  <c r="H76" i="4"/>
  <c r="I26" i="4"/>
  <c r="H101" i="4"/>
  <c r="I81" i="4"/>
  <c r="B135" i="4"/>
  <c r="C135" i="4"/>
  <c r="B145" i="4"/>
  <c r="J145" i="4" s="1"/>
  <c r="N144" i="4" s="1"/>
  <c r="I101" i="4"/>
  <c r="B90" i="4"/>
  <c r="C50" i="4"/>
  <c r="D60" i="4"/>
  <c r="B35" i="4"/>
  <c r="B120" i="4"/>
  <c r="C85" i="4"/>
  <c r="C70" i="4"/>
  <c r="I70" i="4" s="1"/>
  <c r="B50" i="4"/>
  <c r="B130" i="4"/>
  <c r="B65" i="4"/>
  <c r="J75" i="4"/>
  <c r="N74" i="4" s="1"/>
  <c r="I75" i="4"/>
  <c r="H75" i="4"/>
  <c r="I106" i="4"/>
  <c r="H106" i="4"/>
  <c r="J106" i="4"/>
  <c r="I31" i="4"/>
  <c r="H70" i="4"/>
  <c r="H36" i="4"/>
  <c r="J36" i="4"/>
  <c r="I36" i="4"/>
  <c r="J80" i="4"/>
  <c r="N79" i="4" s="1"/>
  <c r="I80" i="4"/>
  <c r="H80" i="4"/>
  <c r="I105" i="4"/>
  <c r="H105" i="4"/>
  <c r="J105" i="4"/>
  <c r="N104" i="4" s="1"/>
  <c r="J85" i="4"/>
  <c r="N84" i="4" s="1"/>
  <c r="I85" i="4"/>
  <c r="H85" i="4"/>
  <c r="B142" i="4"/>
  <c r="B87" i="4"/>
  <c r="B112" i="4"/>
  <c r="B117" i="4"/>
  <c r="C137" i="4"/>
  <c r="B147" i="4"/>
  <c r="B137" i="4"/>
  <c r="C27" i="4"/>
  <c r="B32" i="4"/>
  <c r="E32" i="4"/>
  <c r="C62" i="4"/>
  <c r="B107" i="4"/>
  <c r="I25" i="4"/>
  <c r="H25" i="4"/>
  <c r="J25" i="4"/>
  <c r="N24" i="4" s="1"/>
  <c r="I56" i="4"/>
  <c r="X27" i="6" s="1"/>
  <c r="H56" i="4"/>
  <c r="W27" i="6" s="1"/>
  <c r="J56" i="4"/>
  <c r="Y27" i="6" s="1"/>
  <c r="H131" i="4"/>
  <c r="I131" i="4"/>
  <c r="J131" i="4"/>
  <c r="C30" i="4"/>
  <c r="J30" i="4" s="1"/>
  <c r="N29" i="4" s="1"/>
  <c r="E50" i="4"/>
  <c r="C55" i="4"/>
  <c r="J100" i="4"/>
  <c r="N99" i="4" s="1"/>
  <c r="I100" i="4"/>
  <c r="H100" i="4"/>
  <c r="J22" i="4"/>
  <c r="I22" i="4"/>
  <c r="H22" i="4"/>
  <c r="B57" i="4"/>
  <c r="D52" i="4"/>
  <c r="H31" i="4"/>
  <c r="I51" i="4"/>
  <c r="J140" i="4"/>
  <c r="H140" i="4"/>
  <c r="W44" i="6" s="1"/>
  <c r="I140" i="4"/>
  <c r="X44" i="6" s="1"/>
  <c r="I71" i="4"/>
  <c r="H71" i="4"/>
  <c r="J71" i="4"/>
  <c r="H110" i="4"/>
  <c r="I110" i="4"/>
  <c r="J110" i="4"/>
  <c r="N109" i="4" s="1"/>
  <c r="B92" i="4"/>
  <c r="B77" i="4"/>
  <c r="B52" i="4"/>
  <c r="B62" i="4"/>
  <c r="B97" i="4"/>
  <c r="B27" i="4"/>
  <c r="C72" i="4"/>
  <c r="B122" i="4"/>
  <c r="B127" i="4"/>
  <c r="B102" i="4"/>
  <c r="B82" i="4"/>
  <c r="B47" i="4"/>
  <c r="B132" i="4"/>
  <c r="E87" i="4"/>
  <c r="B67" i="4"/>
  <c r="B37" i="4"/>
  <c r="D87" i="4"/>
  <c r="B72" i="4"/>
  <c r="C52" i="4"/>
  <c r="C87" i="4"/>
  <c r="J45" i="4"/>
  <c r="N44" i="4" s="1"/>
  <c r="I45" i="4"/>
  <c r="H45" i="4"/>
  <c r="H66" i="4"/>
  <c r="J66" i="4"/>
  <c r="I66" i="4"/>
  <c r="I125" i="4"/>
  <c r="H125" i="4"/>
  <c r="J125" i="4"/>
  <c r="N124" i="4" s="1"/>
  <c r="J61" i="4"/>
  <c r="I61" i="4"/>
  <c r="H61" i="4"/>
  <c r="I145" i="4"/>
  <c r="H145" i="4"/>
  <c r="I95" i="4"/>
  <c r="H95" i="4"/>
  <c r="J95" i="4"/>
  <c r="N94" i="4" s="1"/>
  <c r="B55" i="4"/>
  <c r="D50" i="4"/>
  <c r="J60" i="4"/>
  <c r="N59" i="4" s="1"/>
  <c r="I60" i="4"/>
  <c r="J121" i="4"/>
  <c r="I121" i="4"/>
  <c r="H121" i="4"/>
  <c r="J115" i="4"/>
  <c r="N114" i="4" s="1"/>
  <c r="I115" i="4"/>
  <c r="H115" i="4"/>
  <c r="I136" i="4"/>
  <c r="H136" i="4"/>
  <c r="J136" i="4"/>
  <c r="I91" i="3"/>
  <c r="J91" i="3"/>
  <c r="C85" i="3"/>
  <c r="H91" i="3"/>
  <c r="I20" i="3"/>
  <c r="B45" i="3"/>
  <c r="B35" i="3"/>
  <c r="B80" i="3"/>
  <c r="B125" i="3"/>
  <c r="B100" i="3"/>
  <c r="B65" i="3"/>
  <c r="J20" i="3"/>
  <c r="N19" i="3" s="1"/>
  <c r="B62" i="3"/>
  <c r="B27" i="3"/>
  <c r="B132" i="3"/>
  <c r="B72" i="3"/>
  <c r="I36" i="3"/>
  <c r="H36" i="3"/>
  <c r="I42" i="3"/>
  <c r="J42" i="3"/>
  <c r="B70" i="3"/>
  <c r="I70" i="3" s="1"/>
  <c r="B25" i="3"/>
  <c r="J25" i="3" s="1"/>
  <c r="N24" i="3" s="1"/>
  <c r="B75" i="3"/>
  <c r="H75" i="3" s="1"/>
  <c r="D60" i="3"/>
  <c r="E85" i="3"/>
  <c r="D85" i="3"/>
  <c r="B90" i="3"/>
  <c r="B50" i="3"/>
  <c r="H50" i="3" s="1"/>
  <c r="J127" i="3"/>
  <c r="I127" i="3"/>
  <c r="H127" i="3"/>
  <c r="J32" i="3"/>
  <c r="I32" i="3"/>
  <c r="H32" i="3"/>
  <c r="B142" i="3"/>
  <c r="B87" i="3"/>
  <c r="I110" i="3"/>
  <c r="H110" i="3"/>
  <c r="J110" i="3"/>
  <c r="N109" i="3" s="1"/>
  <c r="C55" i="3"/>
  <c r="C30" i="3"/>
  <c r="E50" i="3"/>
  <c r="J117" i="3"/>
  <c r="I117" i="3"/>
  <c r="H117" i="3"/>
  <c r="H120" i="3"/>
  <c r="I120" i="3"/>
  <c r="J120" i="3"/>
  <c r="N119" i="3" s="1"/>
  <c r="H47" i="3"/>
  <c r="J47" i="3"/>
  <c r="I47" i="3"/>
  <c r="J95" i="3"/>
  <c r="N94" i="3" s="1"/>
  <c r="I95" i="3"/>
  <c r="H95" i="3"/>
  <c r="J46" i="3"/>
  <c r="I46" i="3"/>
  <c r="H46" i="3"/>
  <c r="I56" i="3"/>
  <c r="S27" i="6" s="1"/>
  <c r="J137" i="3"/>
  <c r="I137" i="3"/>
  <c r="H137" i="3"/>
  <c r="J21" i="3"/>
  <c r="I21" i="3"/>
  <c r="H21" i="3"/>
  <c r="J122" i="3"/>
  <c r="I122" i="3"/>
  <c r="H122" i="3"/>
  <c r="H90" i="3"/>
  <c r="J90" i="3"/>
  <c r="N89" i="3" s="1"/>
  <c r="I90" i="3"/>
  <c r="I136" i="3"/>
  <c r="J136" i="3"/>
  <c r="I131" i="3"/>
  <c r="H131" i="3"/>
  <c r="J131" i="3"/>
  <c r="J126" i="3"/>
  <c r="I126" i="3"/>
  <c r="H126" i="3"/>
  <c r="J51" i="3"/>
  <c r="I51" i="3"/>
  <c r="H51" i="3"/>
  <c r="C60" i="3"/>
  <c r="J60" i="3" s="1"/>
  <c r="N59" i="3" s="1"/>
  <c r="E30" i="3"/>
  <c r="B30" i="3"/>
  <c r="C25" i="3"/>
  <c r="B105" i="3"/>
  <c r="H67" i="3"/>
  <c r="J67" i="3"/>
  <c r="I67" i="3"/>
  <c r="J106" i="3"/>
  <c r="I106" i="3"/>
  <c r="H106" i="3"/>
  <c r="H97" i="3"/>
  <c r="J97" i="3"/>
  <c r="I97" i="3"/>
  <c r="J130" i="3"/>
  <c r="N129" i="3" s="1"/>
  <c r="I130" i="3"/>
  <c r="H130" i="3"/>
  <c r="H61" i="3"/>
  <c r="J61" i="3"/>
  <c r="I61" i="3"/>
  <c r="H111" i="3"/>
  <c r="J111" i="3"/>
  <c r="I111" i="3"/>
  <c r="H77" i="3"/>
  <c r="J77" i="3"/>
  <c r="I77" i="3"/>
  <c r="H52" i="3"/>
  <c r="J52" i="3"/>
  <c r="I52" i="3"/>
  <c r="J102" i="3"/>
  <c r="H102" i="3"/>
  <c r="I102" i="3"/>
  <c r="H116" i="3"/>
  <c r="J116" i="3"/>
  <c r="I116" i="3"/>
  <c r="H92" i="3"/>
  <c r="J92" i="3"/>
  <c r="I92" i="3"/>
  <c r="J81" i="3"/>
  <c r="I81" i="3"/>
  <c r="H81" i="3"/>
  <c r="J50" i="3"/>
  <c r="N49" i="3" s="1"/>
  <c r="J147" i="3"/>
  <c r="I147" i="3"/>
  <c r="H147" i="3"/>
  <c r="J82" i="3"/>
  <c r="H82" i="3"/>
  <c r="I82" i="3"/>
  <c r="J26" i="3"/>
  <c r="H26" i="3"/>
  <c r="I26" i="3"/>
  <c r="I96" i="3"/>
  <c r="J96" i="3"/>
  <c r="H96" i="3"/>
  <c r="J71" i="3"/>
  <c r="I71" i="3"/>
  <c r="H71" i="3"/>
  <c r="H60" i="3"/>
  <c r="J135" i="3"/>
  <c r="N134" i="3" s="1"/>
  <c r="I135" i="3"/>
  <c r="H135" i="3"/>
  <c r="H37" i="3"/>
  <c r="I37" i="3"/>
  <c r="J37" i="3"/>
  <c r="B140" i="3"/>
  <c r="B85" i="3"/>
  <c r="J146" i="3"/>
  <c r="I146" i="3"/>
  <c r="H146" i="3"/>
  <c r="J101" i="3"/>
  <c r="I101" i="3"/>
  <c r="H101" i="3"/>
  <c r="I112" i="3"/>
  <c r="H112" i="3"/>
  <c r="J112" i="3"/>
  <c r="J70" i="3"/>
  <c r="N69" i="3" s="1"/>
  <c r="H86" i="3"/>
  <c r="J86" i="3"/>
  <c r="I86" i="3"/>
  <c r="I31" i="3"/>
  <c r="H31" i="3"/>
  <c r="J31" i="3"/>
  <c r="J145" i="3"/>
  <c r="N144" i="3" s="1"/>
  <c r="I145" i="3"/>
  <c r="H145" i="3"/>
  <c r="J107" i="3"/>
  <c r="I107" i="3"/>
  <c r="H107" i="3"/>
  <c r="J97" i="2"/>
  <c r="I97" i="2"/>
  <c r="H97" i="2"/>
  <c r="J47" i="2"/>
  <c r="I47" i="2"/>
  <c r="H47" i="2"/>
  <c r="H112" i="2"/>
  <c r="J112" i="2"/>
  <c r="I112" i="2"/>
  <c r="J27" i="2"/>
  <c r="I27" i="2"/>
  <c r="H27" i="2"/>
  <c r="H92" i="2"/>
  <c r="J92" i="2"/>
  <c r="I92" i="2"/>
  <c r="I57" i="2"/>
  <c r="J57" i="2"/>
  <c r="H72" i="2"/>
  <c r="J72" i="2"/>
  <c r="I72" i="2"/>
  <c r="J117" i="2"/>
  <c r="I117" i="2"/>
  <c r="H117" i="2"/>
  <c r="J77" i="2"/>
  <c r="I77" i="2"/>
  <c r="H77" i="2"/>
  <c r="H122" i="2"/>
  <c r="J122" i="2"/>
  <c r="I122" i="2"/>
  <c r="H52" i="2"/>
  <c r="J52" i="2"/>
  <c r="I52" i="2"/>
  <c r="H62" i="2"/>
  <c r="J62" i="2"/>
  <c r="I62" i="2"/>
  <c r="H82" i="2"/>
  <c r="J82" i="2"/>
  <c r="I82" i="2"/>
  <c r="J137" i="2"/>
  <c r="I137" i="2"/>
  <c r="H137" i="2"/>
  <c r="J67" i="2"/>
  <c r="I67" i="2"/>
  <c r="H67" i="2"/>
  <c r="J87" i="2"/>
  <c r="I87" i="2"/>
  <c r="H87" i="2"/>
  <c r="J37" i="2"/>
  <c r="I37" i="2"/>
  <c r="H37" i="2"/>
  <c r="J147" i="2"/>
  <c r="I147" i="2"/>
  <c r="H147" i="2"/>
  <c r="H102" i="2"/>
  <c r="J102" i="2"/>
  <c r="I102" i="2"/>
  <c r="I25" i="2"/>
  <c r="J120" i="2"/>
  <c r="I120" i="2"/>
  <c r="H120" i="2"/>
  <c r="H85" i="2"/>
  <c r="I85" i="2"/>
  <c r="H55" i="2"/>
  <c r="J55" i="2"/>
  <c r="I55" i="2"/>
  <c r="I70" i="2"/>
  <c r="J70" i="2"/>
  <c r="H70" i="2"/>
  <c r="J65" i="2"/>
  <c r="H65" i="2"/>
  <c r="I65" i="2"/>
  <c r="J100" i="2"/>
  <c r="I100" i="2"/>
  <c r="H100" i="2"/>
  <c r="J60" i="2"/>
  <c r="I60" i="2"/>
  <c r="H60" i="2"/>
  <c r="J105" i="2"/>
  <c r="H105" i="2"/>
  <c r="I105" i="2"/>
  <c r="H135" i="2"/>
  <c r="I135" i="2"/>
  <c r="J135" i="2"/>
  <c r="I80" i="2"/>
  <c r="J80" i="2"/>
  <c r="H80" i="2"/>
  <c r="H35" i="2"/>
  <c r="J35" i="2"/>
  <c r="I35" i="2"/>
  <c r="I90" i="2"/>
  <c r="H90" i="2"/>
  <c r="J90" i="2"/>
  <c r="J45" i="2"/>
  <c r="I45" i="2"/>
  <c r="H45" i="2"/>
  <c r="H50" i="2"/>
  <c r="J50" i="2"/>
  <c r="H115" i="2"/>
  <c r="I115" i="2"/>
  <c r="J115" i="2"/>
  <c r="J25" i="2"/>
  <c r="B40" i="1"/>
  <c r="B20" i="1"/>
  <c r="C55" i="1"/>
  <c r="D30" i="1"/>
  <c r="C95" i="1"/>
  <c r="B42" i="1"/>
  <c r="B22" i="1"/>
  <c r="C57" i="1"/>
  <c r="D32" i="1"/>
  <c r="C97" i="1"/>
  <c r="N139" i="4" l="1"/>
  <c r="Y44" i="6"/>
  <c r="H87" i="5"/>
  <c r="H85" i="5"/>
  <c r="J87" i="5"/>
  <c r="J100" i="5"/>
  <c r="N99" i="5" s="1"/>
  <c r="I100" i="5"/>
  <c r="H100" i="5"/>
  <c r="J75" i="5"/>
  <c r="N74" i="5" s="1"/>
  <c r="I75" i="5"/>
  <c r="H75" i="5"/>
  <c r="J115" i="5"/>
  <c r="N114" i="5" s="1"/>
  <c r="I115" i="5"/>
  <c r="H115" i="5"/>
  <c r="J27" i="5"/>
  <c r="I27" i="5"/>
  <c r="H27" i="5"/>
  <c r="I120" i="5"/>
  <c r="J120" i="5"/>
  <c r="N119" i="5" s="1"/>
  <c r="H120" i="5"/>
  <c r="J50" i="5"/>
  <c r="N49" i="5" s="1"/>
  <c r="I50" i="5"/>
  <c r="H50" i="5"/>
  <c r="H90" i="5"/>
  <c r="J90" i="5"/>
  <c r="N89" i="5" s="1"/>
  <c r="I90" i="5"/>
  <c r="J102" i="5"/>
  <c r="I102" i="5"/>
  <c r="H102" i="5"/>
  <c r="I97" i="5"/>
  <c r="J97" i="5"/>
  <c r="H97" i="5"/>
  <c r="J85" i="5"/>
  <c r="N84" i="5" s="1"/>
  <c r="J82" i="5"/>
  <c r="I82" i="5"/>
  <c r="H82" i="5"/>
  <c r="J145" i="5"/>
  <c r="N144" i="5" s="1"/>
  <c r="I145" i="5"/>
  <c r="H145" i="5"/>
  <c r="H122" i="5"/>
  <c r="J122" i="5"/>
  <c r="I122" i="5"/>
  <c r="J67" i="5"/>
  <c r="I67" i="5"/>
  <c r="H67" i="5"/>
  <c r="J52" i="5"/>
  <c r="I52" i="5"/>
  <c r="H52" i="5"/>
  <c r="I55" i="5"/>
  <c r="J55" i="5"/>
  <c r="N54" i="5" s="1"/>
  <c r="H55" i="5"/>
  <c r="I25" i="5"/>
  <c r="H25" i="5"/>
  <c r="J25" i="5"/>
  <c r="N24" i="5" s="1"/>
  <c r="H110" i="5"/>
  <c r="J110" i="5"/>
  <c r="N109" i="5" s="1"/>
  <c r="I110" i="5"/>
  <c r="J137" i="5"/>
  <c r="I137" i="5"/>
  <c r="H137" i="5"/>
  <c r="I127" i="5"/>
  <c r="H127" i="5"/>
  <c r="J127" i="5"/>
  <c r="H77" i="5"/>
  <c r="J77" i="5"/>
  <c r="I77" i="5"/>
  <c r="H30" i="5"/>
  <c r="J45" i="5"/>
  <c r="N44" i="5" s="1"/>
  <c r="I45" i="5"/>
  <c r="H45" i="5"/>
  <c r="I135" i="5"/>
  <c r="H135" i="5"/>
  <c r="J135" i="5"/>
  <c r="N134" i="5" s="1"/>
  <c r="J117" i="5"/>
  <c r="I117" i="5"/>
  <c r="H117" i="5"/>
  <c r="J72" i="5"/>
  <c r="I72" i="5"/>
  <c r="H72" i="5"/>
  <c r="H92" i="5"/>
  <c r="I92" i="5"/>
  <c r="J92" i="5"/>
  <c r="I30" i="5"/>
  <c r="H107" i="5"/>
  <c r="J107" i="5"/>
  <c r="I107" i="5"/>
  <c r="J35" i="5"/>
  <c r="N34" i="5" s="1"/>
  <c r="I35" i="5"/>
  <c r="H35" i="5"/>
  <c r="J80" i="5"/>
  <c r="N79" i="5" s="1"/>
  <c r="I80" i="5"/>
  <c r="H80" i="5"/>
  <c r="J65" i="5"/>
  <c r="N64" i="5" s="1"/>
  <c r="I65" i="5"/>
  <c r="H65" i="5"/>
  <c r="J147" i="5"/>
  <c r="I147" i="5"/>
  <c r="H147" i="5"/>
  <c r="I62" i="5"/>
  <c r="J62" i="5"/>
  <c r="H62" i="5"/>
  <c r="J37" i="5"/>
  <c r="I37" i="5"/>
  <c r="H37" i="5"/>
  <c r="I32" i="5"/>
  <c r="J32" i="5"/>
  <c r="H32" i="5"/>
  <c r="J60" i="5"/>
  <c r="N59" i="5" s="1"/>
  <c r="H60" i="5"/>
  <c r="I60" i="5"/>
  <c r="J57" i="5"/>
  <c r="I57" i="5"/>
  <c r="H57" i="5"/>
  <c r="I125" i="5"/>
  <c r="H125" i="5"/>
  <c r="J125" i="5"/>
  <c r="N124" i="5" s="1"/>
  <c r="J130" i="5"/>
  <c r="N129" i="5" s="1"/>
  <c r="I130" i="5"/>
  <c r="H130" i="5"/>
  <c r="I95" i="5"/>
  <c r="H95" i="5"/>
  <c r="J95" i="5"/>
  <c r="N94" i="5" s="1"/>
  <c r="H70" i="5"/>
  <c r="J70" i="5"/>
  <c r="N69" i="5" s="1"/>
  <c r="I70" i="5"/>
  <c r="H112" i="5"/>
  <c r="J112" i="5"/>
  <c r="I112" i="5"/>
  <c r="J47" i="5"/>
  <c r="I47" i="5"/>
  <c r="H47" i="5"/>
  <c r="J132" i="5"/>
  <c r="I132" i="5"/>
  <c r="H132" i="5"/>
  <c r="J130" i="4"/>
  <c r="N129" i="4" s="1"/>
  <c r="H130" i="4"/>
  <c r="I130" i="4"/>
  <c r="H90" i="4"/>
  <c r="J90" i="4"/>
  <c r="N89" i="4" s="1"/>
  <c r="I90" i="4"/>
  <c r="J120" i="4"/>
  <c r="N119" i="4" s="1"/>
  <c r="H120" i="4"/>
  <c r="I120" i="4"/>
  <c r="I135" i="4"/>
  <c r="J135" i="4"/>
  <c r="N134" i="4" s="1"/>
  <c r="H135" i="4"/>
  <c r="J35" i="4"/>
  <c r="N34" i="4" s="1"/>
  <c r="H35" i="4"/>
  <c r="I35" i="4"/>
  <c r="H30" i="4"/>
  <c r="J70" i="4"/>
  <c r="N69" i="4" s="1"/>
  <c r="J65" i="4"/>
  <c r="N64" i="4" s="1"/>
  <c r="I65" i="4"/>
  <c r="H65" i="4"/>
  <c r="J47" i="4"/>
  <c r="I47" i="4"/>
  <c r="H47" i="4"/>
  <c r="I62" i="4"/>
  <c r="H62" i="4"/>
  <c r="J62" i="4"/>
  <c r="H57" i="4"/>
  <c r="W28" i="6" s="1"/>
  <c r="J57" i="4"/>
  <c r="Y28" i="6" s="1"/>
  <c r="I57" i="4"/>
  <c r="X28" i="6" s="1"/>
  <c r="H137" i="4"/>
  <c r="J137" i="4"/>
  <c r="I137" i="4"/>
  <c r="J82" i="4"/>
  <c r="I82" i="4"/>
  <c r="H82" i="4"/>
  <c r="J52" i="4"/>
  <c r="H52" i="4"/>
  <c r="I52" i="4"/>
  <c r="J147" i="4"/>
  <c r="I147" i="4"/>
  <c r="H147" i="4"/>
  <c r="J102" i="4"/>
  <c r="I102" i="4"/>
  <c r="H102" i="4"/>
  <c r="J92" i="4"/>
  <c r="I92" i="4"/>
  <c r="H92" i="4"/>
  <c r="I107" i="4"/>
  <c r="H107" i="4"/>
  <c r="J107" i="4"/>
  <c r="J117" i="4"/>
  <c r="I117" i="4"/>
  <c r="H117" i="4"/>
  <c r="J50" i="4"/>
  <c r="N49" i="4" s="1"/>
  <c r="H50" i="4"/>
  <c r="I50" i="4"/>
  <c r="J37" i="4"/>
  <c r="I37" i="4"/>
  <c r="H37" i="4"/>
  <c r="I122" i="4"/>
  <c r="J122" i="4"/>
  <c r="H122" i="4"/>
  <c r="H112" i="4"/>
  <c r="I112" i="4"/>
  <c r="J112" i="4"/>
  <c r="J77" i="4"/>
  <c r="I77" i="4"/>
  <c r="H77" i="4"/>
  <c r="J55" i="4"/>
  <c r="I55" i="4"/>
  <c r="X26" i="6" s="1"/>
  <c r="H55" i="4"/>
  <c r="W26" i="6" s="1"/>
  <c r="J27" i="4"/>
  <c r="I27" i="4"/>
  <c r="H27" i="4"/>
  <c r="I32" i="4"/>
  <c r="H32" i="4"/>
  <c r="J32" i="4"/>
  <c r="J142" i="4"/>
  <c r="Y46" i="6" s="1"/>
  <c r="H142" i="4"/>
  <c r="W46" i="6" s="1"/>
  <c r="I142" i="4"/>
  <c r="X46" i="6" s="1"/>
  <c r="I30" i="4"/>
  <c r="H72" i="4"/>
  <c r="J72" i="4"/>
  <c r="I72" i="4"/>
  <c r="I127" i="4"/>
  <c r="H127" i="4"/>
  <c r="J127" i="4"/>
  <c r="H67" i="4"/>
  <c r="J67" i="4"/>
  <c r="I67" i="4"/>
  <c r="H87" i="4"/>
  <c r="J87" i="4"/>
  <c r="I87" i="4"/>
  <c r="H132" i="4"/>
  <c r="J132" i="4"/>
  <c r="I132" i="4"/>
  <c r="J97" i="4"/>
  <c r="I97" i="4"/>
  <c r="H97" i="4"/>
  <c r="I35" i="3"/>
  <c r="H35" i="3"/>
  <c r="J35" i="3"/>
  <c r="N34" i="3" s="1"/>
  <c r="J27" i="3"/>
  <c r="H27" i="3"/>
  <c r="J62" i="3"/>
  <c r="I62" i="3"/>
  <c r="I27" i="3"/>
  <c r="H70" i="3"/>
  <c r="I65" i="3"/>
  <c r="J65" i="3"/>
  <c r="N64" i="3" s="1"/>
  <c r="H65" i="3"/>
  <c r="H25" i="3"/>
  <c r="J75" i="3"/>
  <c r="N74" i="3" s="1"/>
  <c r="I50" i="3"/>
  <c r="J100" i="3"/>
  <c r="N99" i="3" s="1"/>
  <c r="H100" i="3"/>
  <c r="I100" i="3"/>
  <c r="H62" i="3"/>
  <c r="I132" i="3"/>
  <c r="J132" i="3"/>
  <c r="H132" i="3"/>
  <c r="J45" i="3"/>
  <c r="N44" i="3" s="1"/>
  <c r="H45" i="3"/>
  <c r="I45" i="3"/>
  <c r="I75" i="3"/>
  <c r="H125" i="3"/>
  <c r="J125" i="3"/>
  <c r="N124" i="3" s="1"/>
  <c r="I125" i="3"/>
  <c r="J72" i="3"/>
  <c r="H72" i="3"/>
  <c r="I72" i="3"/>
  <c r="J80" i="3"/>
  <c r="N79" i="3" s="1"/>
  <c r="I80" i="3"/>
  <c r="H80" i="3"/>
  <c r="H105" i="3"/>
  <c r="J105" i="3"/>
  <c r="N104" i="3" s="1"/>
  <c r="I105" i="3"/>
  <c r="H30" i="3"/>
  <c r="J30" i="3"/>
  <c r="N29" i="3" s="1"/>
  <c r="I30" i="3"/>
  <c r="H87" i="3"/>
  <c r="J87" i="3"/>
  <c r="I87" i="3"/>
  <c r="H142" i="3"/>
  <c r="R46" i="6" s="1"/>
  <c r="I142" i="3"/>
  <c r="S46" i="6" s="1"/>
  <c r="J142" i="3"/>
  <c r="T46" i="6" s="1"/>
  <c r="J85" i="3"/>
  <c r="N84" i="3" s="1"/>
  <c r="I85" i="3"/>
  <c r="H85" i="3"/>
  <c r="I25" i="3"/>
  <c r="H140" i="3"/>
  <c r="R44" i="6" s="1"/>
  <c r="J140" i="3"/>
  <c r="I140" i="3"/>
  <c r="S44" i="6" s="1"/>
  <c r="I60" i="3"/>
  <c r="I55" i="3"/>
  <c r="S26" i="6" s="1"/>
  <c r="H55" i="3"/>
  <c r="R26" i="6" s="1"/>
  <c r="J55" i="3"/>
  <c r="B120" i="1"/>
  <c r="B85" i="1"/>
  <c r="B140" i="1"/>
  <c r="B147" i="1"/>
  <c r="B137" i="1"/>
  <c r="B112" i="1"/>
  <c r="C137" i="1"/>
  <c r="B117" i="1"/>
  <c r="B122" i="1"/>
  <c r="B87" i="1"/>
  <c r="B142" i="1"/>
  <c r="C135" i="1"/>
  <c r="B145" i="1"/>
  <c r="B115" i="1"/>
  <c r="B110" i="1"/>
  <c r="B135" i="1"/>
  <c r="C62" i="1"/>
  <c r="B107" i="1"/>
  <c r="B90" i="1"/>
  <c r="I90" i="1" s="1"/>
  <c r="B95" i="1"/>
  <c r="B100" i="1"/>
  <c r="B92" i="1"/>
  <c r="H92" i="1" s="1"/>
  <c r="B97" i="1"/>
  <c r="B102" i="1"/>
  <c r="C60" i="1"/>
  <c r="B105" i="1"/>
  <c r="J42" i="1"/>
  <c r="I42" i="1"/>
  <c r="H42" i="1"/>
  <c r="H20" i="1"/>
  <c r="J20" i="1"/>
  <c r="I20" i="1"/>
  <c r="H22" i="1"/>
  <c r="J22" i="1"/>
  <c r="I22" i="1"/>
  <c r="I40" i="1"/>
  <c r="H40" i="1"/>
  <c r="J40" i="1"/>
  <c r="B82" i="1"/>
  <c r="E87" i="1"/>
  <c r="C87" i="1"/>
  <c r="D87" i="1"/>
  <c r="B80" i="1"/>
  <c r="C85" i="1"/>
  <c r="D85" i="1"/>
  <c r="E85" i="1"/>
  <c r="C72" i="1"/>
  <c r="B77" i="1"/>
  <c r="B72" i="1"/>
  <c r="B70" i="1"/>
  <c r="C70" i="1"/>
  <c r="B75" i="1"/>
  <c r="B65" i="1"/>
  <c r="D60" i="1"/>
  <c r="B60" i="1"/>
  <c r="B62" i="1"/>
  <c r="B67" i="1"/>
  <c r="D50" i="1"/>
  <c r="B55" i="1"/>
  <c r="D52" i="1"/>
  <c r="B57" i="1"/>
  <c r="C30" i="1"/>
  <c r="E50" i="1"/>
  <c r="B47" i="1"/>
  <c r="B52" i="1"/>
  <c r="C52" i="1"/>
  <c r="C32" i="1"/>
  <c r="E52" i="1"/>
  <c r="C50" i="1"/>
  <c r="B50" i="1"/>
  <c r="B45" i="1"/>
  <c r="B27" i="1"/>
  <c r="B37" i="1"/>
  <c r="E30" i="1"/>
  <c r="B30" i="1"/>
  <c r="B32" i="1"/>
  <c r="E32" i="1"/>
  <c r="B25" i="1"/>
  <c r="B35" i="1"/>
  <c r="C27" i="1"/>
  <c r="C25" i="1"/>
  <c r="N54" i="4" l="1"/>
  <c r="Y26" i="6"/>
  <c r="N139" i="3"/>
  <c r="T44" i="6"/>
  <c r="N54" i="3"/>
  <c r="T26" i="6"/>
  <c r="H90" i="1"/>
  <c r="H145" i="1"/>
  <c r="J145" i="1"/>
  <c r="I145" i="1"/>
  <c r="J135" i="1"/>
  <c r="I135" i="1"/>
  <c r="H135" i="1"/>
  <c r="H137" i="1"/>
  <c r="I137" i="1"/>
  <c r="J137" i="1"/>
  <c r="I115" i="1"/>
  <c r="H115" i="1"/>
  <c r="J115" i="1"/>
  <c r="I117" i="1"/>
  <c r="H117" i="1"/>
  <c r="J117" i="1"/>
  <c r="I147" i="1"/>
  <c r="H147" i="1"/>
  <c r="J147" i="1"/>
  <c r="J100" i="1"/>
  <c r="I100" i="1"/>
  <c r="H100" i="1"/>
  <c r="J112" i="1"/>
  <c r="I112" i="1"/>
  <c r="H112" i="1"/>
  <c r="H107" i="1"/>
  <c r="J107" i="1"/>
  <c r="I107" i="1"/>
  <c r="H102" i="1"/>
  <c r="I102" i="1"/>
  <c r="J102" i="1"/>
  <c r="I105" i="1"/>
  <c r="H105" i="1"/>
  <c r="J105" i="1"/>
  <c r="I92" i="1"/>
  <c r="H110" i="1"/>
  <c r="I110" i="1"/>
  <c r="J110" i="1"/>
  <c r="J90" i="1"/>
  <c r="J92" i="1"/>
  <c r="H97" i="1"/>
  <c r="J97" i="1"/>
  <c r="I97" i="1"/>
  <c r="J95" i="1"/>
  <c r="I95" i="1"/>
  <c r="H95" i="1"/>
  <c r="H85" i="1"/>
  <c r="I87" i="1"/>
  <c r="I85" i="1"/>
  <c r="J85" i="1"/>
  <c r="J87" i="1"/>
  <c r="H25" i="1"/>
  <c r="I25" i="1"/>
  <c r="J25" i="1"/>
  <c r="J70" i="1"/>
  <c r="I70" i="1"/>
  <c r="H70" i="1"/>
  <c r="H37" i="1"/>
  <c r="J37" i="1"/>
  <c r="I37" i="1"/>
  <c r="I72" i="1"/>
  <c r="H72" i="1"/>
  <c r="J72" i="1"/>
  <c r="J32" i="1"/>
  <c r="H32" i="1"/>
  <c r="I32" i="1"/>
  <c r="H27" i="1"/>
  <c r="I27" i="1"/>
  <c r="J27" i="1"/>
  <c r="J47" i="1"/>
  <c r="I47" i="1"/>
  <c r="H47" i="1"/>
  <c r="H62" i="1"/>
  <c r="I62" i="1"/>
  <c r="J62" i="1"/>
  <c r="H87" i="1"/>
  <c r="J35" i="1"/>
  <c r="I35" i="1"/>
  <c r="H35" i="1"/>
  <c r="I30" i="1"/>
  <c r="J30" i="1"/>
  <c r="H30" i="1"/>
  <c r="H45" i="1"/>
  <c r="J45" i="1"/>
  <c r="I45" i="1"/>
  <c r="H60" i="1"/>
  <c r="I60" i="1"/>
  <c r="J6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valerie_petat</author>
  </authors>
  <commentList>
    <comment ref="L1" authorId="0" shapeId="0" xr:uid="{279BF7AC-B248-4DE2-94EA-A7199EE023E7}">
      <text>
        <r>
          <rPr>
            <b/>
            <sz val="8"/>
            <color indexed="81"/>
            <rFont val="Tahoma"/>
            <family val="2"/>
          </rPr>
          <t>valerie_petat:</t>
        </r>
        <r>
          <rPr>
            <sz val="8"/>
            <color indexed="81"/>
            <rFont val="Tahoma"/>
            <family val="2"/>
          </rPr>
          <t xml:space="preserve">
mettre ici la date
</t>
        </r>
      </text>
    </comment>
    <comment ref="L2" authorId="0" shapeId="0" xr:uid="{970BFF27-CFA6-4261-A47A-D8077E5A2E5F}">
      <text>
        <r>
          <rPr>
            <b/>
            <sz val="8"/>
            <color indexed="81"/>
            <rFont val="Tahoma"/>
            <family val="2"/>
          </rPr>
          <t>valerie_petat:</t>
        </r>
        <r>
          <rPr>
            <sz val="8"/>
            <color indexed="81"/>
            <rFont val="Tahoma"/>
            <family val="2"/>
          </rPr>
          <t xml:space="preserve">
compléter la dernière version
</t>
        </r>
      </text>
    </comment>
  </commentList>
</comments>
</file>

<file path=xl/sharedStrings.xml><?xml version="1.0" encoding="utf-8"?>
<sst xmlns="http://schemas.openxmlformats.org/spreadsheetml/2006/main" count="2476" uniqueCount="137">
  <si>
    <t>J412-26PM</t>
  </si>
  <si>
    <t>Teledyne</t>
  </si>
  <si>
    <t>JMAP-26XP</t>
  </si>
  <si>
    <t>TE Connectivity</t>
  </si>
  <si>
    <t>FCB-405-BZ3</t>
  </si>
  <si>
    <t>M220-A1A-004M</t>
  </si>
  <si>
    <t>Leach</t>
  </si>
  <si>
    <t>M230-A1A-004M</t>
  </si>
  <si>
    <t>M300-A1A-004M</t>
  </si>
  <si>
    <t>M320-A1A003</t>
  </si>
  <si>
    <t>M400-A1A-004M</t>
  </si>
  <si>
    <t>M400-A1AH-003</t>
  </si>
  <si>
    <t>M500-A1A003</t>
  </si>
  <si>
    <t>Résistance Nom</t>
  </si>
  <si>
    <t>Résistance Max</t>
  </si>
  <si>
    <t>Résistance Min</t>
  </si>
  <si>
    <t>28V8</t>
  </si>
  <si>
    <t>K31</t>
  </si>
  <si>
    <t>Trigger gun</t>
  </si>
  <si>
    <t>K30</t>
  </si>
  <si>
    <t>K5</t>
  </si>
  <si>
    <t>Firing safety</t>
  </si>
  <si>
    <t>K33</t>
  </si>
  <si>
    <t>K32</t>
  </si>
  <si>
    <t>K34</t>
  </si>
  <si>
    <t>K35</t>
  </si>
  <si>
    <t>28V7</t>
  </si>
  <si>
    <t>K3</t>
  </si>
  <si>
    <t>Drop ASM</t>
  </si>
  <si>
    <t>K19</t>
  </si>
  <si>
    <t>28VDC1 IN</t>
  </si>
  <si>
    <t>K20</t>
  </si>
  <si>
    <t>28V1</t>
  </si>
  <si>
    <t>K25</t>
  </si>
  <si>
    <t>K26</t>
  </si>
  <si>
    <t>K27</t>
  </si>
  <si>
    <t>K21</t>
  </si>
  <si>
    <t>JETTISON_CMD</t>
  </si>
  <si>
    <t>FIRING SAFETY 1760</t>
  </si>
  <si>
    <t xml:space="preserve">K7 </t>
  </si>
  <si>
    <t>K4</t>
  </si>
  <si>
    <t>K8</t>
  </si>
  <si>
    <t>ASM_Trigger_Firing_Autorization</t>
  </si>
  <si>
    <t>SEL_MSL_CSI</t>
  </si>
  <si>
    <t>K13</t>
  </si>
  <si>
    <t>K10</t>
  </si>
  <si>
    <t>PIL engage</t>
  </si>
  <si>
    <t>K14</t>
  </si>
  <si>
    <t xml:space="preserve">D-GUN/D-CAN selected </t>
  </si>
  <si>
    <t>K15</t>
  </si>
  <si>
    <t>28V4</t>
  </si>
  <si>
    <t>K2</t>
  </si>
  <si>
    <t>K16</t>
  </si>
  <si>
    <t>K17</t>
  </si>
  <si>
    <t>K18</t>
  </si>
  <si>
    <t>Backup request</t>
  </si>
  <si>
    <t>K23</t>
  </si>
  <si>
    <t>SEL_MSL_CSI_OPP</t>
  </si>
  <si>
    <t>K12</t>
  </si>
  <si>
    <t>K29</t>
  </si>
  <si>
    <t>SW_FIR_AUT_CSI</t>
  </si>
  <si>
    <t>K11</t>
  </si>
  <si>
    <t>28V6</t>
  </si>
  <si>
    <t>K9</t>
  </si>
  <si>
    <t>STORE selection</t>
  </si>
  <si>
    <t>K6</t>
  </si>
  <si>
    <t>MAS</t>
  </si>
  <si>
    <t>K28</t>
  </si>
  <si>
    <t>GNR engage</t>
  </si>
  <si>
    <t xml:space="preserve">   D-RKT selected </t>
  </si>
  <si>
    <t>SW_Firing_Autorization</t>
  </si>
  <si>
    <t>115_CSI</t>
  </si>
  <si>
    <t>K1</t>
  </si>
  <si>
    <t>K50</t>
  </si>
  <si>
    <t>AGM/ASM DC1</t>
  </si>
  <si>
    <t>28V5</t>
  </si>
  <si>
    <t>R Nom</t>
  </si>
  <si>
    <t>R Min</t>
  </si>
  <si>
    <t>R Max</t>
  </si>
  <si>
    <t>22V</t>
  </si>
  <si>
    <t>28V</t>
  </si>
  <si>
    <t>32V</t>
  </si>
  <si>
    <t>Max Current of the input Signal (A)</t>
  </si>
  <si>
    <r>
      <t>V</t>
    </r>
    <r>
      <rPr>
        <sz val="8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 xml:space="preserve"> Diode</t>
    </r>
  </si>
  <si>
    <t>+50°C</t>
  </si>
  <si>
    <t>-45°C</t>
  </si>
  <si>
    <t>+25°C</t>
  </si>
  <si>
    <t>+70°C</t>
  </si>
  <si>
    <t>0°C</t>
  </si>
  <si>
    <t>Relay Coil Resistances</t>
  </si>
  <si>
    <t>Correction coefficient in T°</t>
  </si>
  <si>
    <t>Temperature</t>
  </si>
  <si>
    <t>List of relays by signal</t>
  </si>
  <si>
    <t>Consumption per signal(A)</t>
  </si>
  <si>
    <t>Résistance coil Relais</t>
  </si>
  <si>
    <t>R coil Min</t>
  </si>
  <si>
    <t>R coil Nom</t>
  </si>
  <si>
    <t>R coil Max</t>
  </si>
  <si>
    <t>Defined current</t>
  </si>
  <si>
    <t>Maximum consumption</t>
  </si>
  <si>
    <t>Relays</t>
  </si>
  <si>
    <t>JETTISON_CMD &amp; MAS_JETTISON</t>
  </si>
  <si>
    <t>Overcurrent consumption per signal</t>
  </si>
  <si>
    <t>KO AH</t>
  </si>
  <si>
    <t>A confirmer AH</t>
  </si>
  <si>
    <t>300ma MAX AH</t>
  </si>
  <si>
    <t>300 ma MAX AH</t>
  </si>
  <si>
    <t>OK AH</t>
  </si>
  <si>
    <t>Overcurrent consumption per signal
CARRIAGE STORE INTERFACE</t>
  </si>
  <si>
    <t>DP080701NTE020</t>
  </si>
  <si>
    <t>00</t>
  </si>
  <si>
    <r>
      <t xml:space="preserve">Code Affaire :
</t>
    </r>
    <r>
      <rPr>
        <i/>
        <sz val="8"/>
        <rFont val="Calibri"/>
        <family val="2"/>
      </rPr>
      <t>Avantix project code:</t>
    </r>
  </si>
  <si>
    <t>1-12-AIR-2201</t>
  </si>
  <si>
    <r>
      <t xml:space="preserve">N° de contrat : 
</t>
    </r>
    <r>
      <rPr>
        <i/>
        <sz val="8"/>
        <rFont val="Calibri"/>
        <family val="2"/>
      </rPr>
      <t>Contract or Order N° :</t>
    </r>
  </si>
  <si>
    <t>DRL:</t>
  </si>
  <si>
    <t>Classification :</t>
  </si>
  <si>
    <t>Not protected</t>
  </si>
  <si>
    <r>
      <t xml:space="preserve">Diffusion Interne
</t>
    </r>
    <r>
      <rPr>
        <i/>
        <sz val="8"/>
        <rFont val="Calibri"/>
        <family val="2"/>
      </rPr>
      <t>Internal Diffusion</t>
    </r>
  </si>
  <si>
    <t>CSI team</t>
  </si>
  <si>
    <r>
      <t xml:space="preserve">Diffusion Externe
</t>
    </r>
    <r>
      <rPr>
        <i/>
        <sz val="8"/>
        <rFont val="Calibri"/>
        <family val="2"/>
      </rPr>
      <t>External Diffusion</t>
    </r>
  </si>
  <si>
    <r>
      <t xml:space="preserve">Rédigé par
</t>
    </r>
    <r>
      <rPr>
        <i/>
        <sz val="8"/>
        <rFont val="Calibri"/>
        <family val="2"/>
      </rPr>
      <t>Written by</t>
    </r>
  </si>
  <si>
    <r>
      <t xml:space="preserve">Approuvé par
</t>
    </r>
    <r>
      <rPr>
        <i/>
        <sz val="8"/>
        <rFont val="Calibri"/>
        <family val="2"/>
      </rPr>
      <t>For Approval</t>
    </r>
  </si>
  <si>
    <t>Technical Manager</t>
  </si>
  <si>
    <t>Project Leader</t>
  </si>
  <si>
    <t>S. SLOUCHANS</t>
  </si>
  <si>
    <t>O. SELLIER</t>
  </si>
  <si>
    <t>Visa</t>
  </si>
  <si>
    <r>
      <t>Power dissipated by relay
CARRIAGE STORE INTERFACE</t>
    </r>
    <r>
      <rPr>
        <b/>
        <i/>
        <sz val="12"/>
        <rFont val="Calibri"/>
        <family val="2"/>
      </rPr>
      <t xml:space="preserve">
</t>
    </r>
  </si>
  <si>
    <t>EVOLUTIONS</t>
  </si>
  <si>
    <r>
      <t xml:space="preserve">IND.
</t>
    </r>
    <r>
      <rPr>
        <i/>
        <sz val="8"/>
        <rFont val="Calibri"/>
        <family val="2"/>
      </rPr>
      <t>Issue</t>
    </r>
  </si>
  <si>
    <r>
      <t xml:space="preserve">DATE
</t>
    </r>
    <r>
      <rPr>
        <i/>
        <sz val="8"/>
        <rFont val="Calibri"/>
        <family val="2"/>
      </rPr>
      <t>Date</t>
    </r>
  </si>
  <si>
    <r>
      <t xml:space="preserve">REDACTEUR
</t>
    </r>
    <r>
      <rPr>
        <i/>
        <sz val="8"/>
        <rFont val="Calibri"/>
        <family val="2"/>
      </rPr>
      <t>WRITER</t>
    </r>
  </si>
  <si>
    <r>
      <t xml:space="preserve">SUJET
</t>
    </r>
    <r>
      <rPr>
        <i/>
        <sz val="8"/>
        <rFont val="Calibri"/>
        <family val="2"/>
      </rPr>
      <t>SUBJECT</t>
    </r>
  </si>
  <si>
    <t>SSL</t>
  </si>
  <si>
    <t>Initial revison</t>
  </si>
  <si>
    <t>01</t>
  </si>
  <si>
    <t>Sheet "Signals" updated with AH to indicates if a signal can be updated by a new current value.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</si>
</sst>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Times New Roman"/>
      <family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8"/>
      <color theme="1"/>
      <name val="Calibri"/>
      <family val="2"/>
      <scheme val="minor"/>
    </font>
    <font>
      <sz val="8"/>
      <name val="Calibri"/>
      <family val="2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20"/>
      <name val="Calibri"/>
      <family val="2"/>
      <scheme val="minor"/>
    </font>
    <font>
      <i/>
      <sz val="8"/>
      <name val="Calibri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2"/>
      <name val="Calibri"/>
      <family val="2"/>
    </font>
    <font>
      <b/>
      <u/>
      <sz val="10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09">
    <xf numFmtId="0" fontId="0" fillId="0" borderId="0" xfId="0"/>
    <xf numFmtId="0" fontId="3" fillId="0" borderId="1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0" fontId="0" fillId="0" borderId="10" xfId="0" applyBorder="1"/>
    <xf numFmtId="0" fontId="0" fillId="0" borderId="12" xfId="0" applyBorder="1"/>
    <xf numFmtId="3" fontId="1" fillId="0" borderId="2" xfId="0" applyNumberFormat="1" applyFont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3" fontId="1" fillId="0" borderId="12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0" fillId="0" borderId="1" xfId="0" applyBorder="1"/>
    <xf numFmtId="0" fontId="1" fillId="0" borderId="8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4" xfId="0" applyBorder="1"/>
    <xf numFmtId="0" fontId="0" fillId="5" borderId="3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3" fontId="1" fillId="0" borderId="14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5" borderId="2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3" borderId="15" xfId="0" applyFont="1" applyFill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0" fontId="0" fillId="0" borderId="17" xfId="0" applyBorder="1"/>
    <xf numFmtId="1" fontId="0" fillId="0" borderId="8" xfId="0" applyNumberFormat="1" applyBorder="1" applyAlignment="1">
      <alignment horizontal="center" vertical="center"/>
    </xf>
    <xf numFmtId="0" fontId="0" fillId="9" borderId="2" xfId="0" applyFill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0" fontId="1" fillId="6" borderId="2" xfId="0" applyFont="1" applyFill="1" applyBorder="1" applyAlignment="1">
      <alignment horizontal="center"/>
    </xf>
    <xf numFmtId="0" fontId="1" fillId="11" borderId="2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164" fontId="3" fillId="11" borderId="3" xfId="0" applyNumberFormat="1" applyFont="1" applyFill="1" applyBorder="1" applyAlignment="1">
      <alignment horizontal="center" vertical="center" wrapText="1"/>
    </xf>
    <xf numFmtId="164" fontId="3" fillId="11" borderId="2" xfId="0" applyNumberFormat="1" applyFont="1" applyFill="1" applyBorder="1" applyAlignment="1">
      <alignment horizontal="center" vertical="center" wrapText="1"/>
    </xf>
    <xf numFmtId="164" fontId="3" fillId="11" borderId="8" xfId="0" applyNumberFormat="1" applyFont="1" applyFill="1" applyBorder="1" applyAlignment="1">
      <alignment horizontal="center" vertical="center" wrapText="1"/>
    </xf>
    <xf numFmtId="164" fontId="3" fillId="11" borderId="10" xfId="0" applyNumberFormat="1" applyFont="1" applyFill="1" applyBorder="1" applyAlignment="1">
      <alignment horizontal="center" vertical="center" wrapText="1"/>
    </xf>
    <xf numFmtId="1" fontId="3" fillId="0" borderId="1" xfId="0" quotePrefix="1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7" xfId="0" applyBorder="1" applyAlignment="1">
      <alignment wrapText="1"/>
    </xf>
    <xf numFmtId="0" fontId="0" fillId="0" borderId="14" xfId="0" applyBorder="1" applyAlignment="1">
      <alignment wrapText="1"/>
    </xf>
    <xf numFmtId="164" fontId="0" fillId="0" borderId="2" xfId="0" applyNumberFormat="1" applyBorder="1"/>
    <xf numFmtId="0" fontId="3" fillId="0" borderId="2" xfId="0" applyFont="1" applyBorder="1" applyAlignment="1">
      <alignment horizontal="center" vertical="center"/>
    </xf>
    <xf numFmtId="164" fontId="0" fillId="0" borderId="0" xfId="0" applyNumberFormat="1"/>
    <xf numFmtId="0" fontId="0" fillId="12" borderId="3" xfId="0" applyFill="1" applyBorder="1" applyAlignment="1">
      <alignment horizontal="center" wrapText="1"/>
    </xf>
    <xf numFmtId="0" fontId="0" fillId="12" borderId="4" xfId="0" applyFill="1" applyBorder="1" applyAlignment="1">
      <alignment horizontal="center" wrapText="1"/>
    </xf>
    <xf numFmtId="0" fontId="0" fillId="12" borderId="5" xfId="0" applyFill="1" applyBorder="1" applyAlignment="1">
      <alignment horizontal="center" wrapText="1"/>
    </xf>
    <xf numFmtId="0" fontId="4" fillId="2" borderId="3" xfId="0" quotePrefix="1" applyFont="1" applyFill="1" applyBorder="1" applyAlignment="1">
      <alignment horizontal="center" vertical="center" wrapText="1"/>
    </xf>
    <xf numFmtId="0" fontId="4" fillId="2" borderId="4" xfId="0" quotePrefix="1" applyFont="1" applyFill="1" applyBorder="1" applyAlignment="1">
      <alignment horizontal="center" vertical="center" wrapText="1"/>
    </xf>
    <xf numFmtId="0" fontId="4" fillId="2" borderId="5" xfId="0" quotePrefix="1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0" fillId="12" borderId="15" xfId="0" applyFill="1" applyBorder="1" applyAlignment="1">
      <alignment horizontal="center" wrapText="1"/>
    </xf>
    <xf numFmtId="0" fontId="0" fillId="12" borderId="7" xfId="0" applyFill="1" applyBorder="1" applyAlignment="1">
      <alignment horizontal="center" wrapText="1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0" fillId="12" borderId="3" xfId="0" applyFill="1" applyBorder="1" applyAlignment="1">
      <alignment horizontal="center"/>
    </xf>
    <xf numFmtId="0" fontId="0" fillId="12" borderId="4" xfId="0" applyFill="1" applyBorder="1" applyAlignment="1">
      <alignment horizontal="center"/>
    </xf>
    <xf numFmtId="0" fontId="0" fillId="12" borderId="5" xfId="0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0" fillId="10" borderId="2" xfId="0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6" fillId="13" borderId="8" xfId="1" applyFont="1" applyFill="1" applyBorder="1" applyAlignment="1">
      <alignment horizontal="center"/>
    </xf>
    <xf numFmtId="0" fontId="7" fillId="14" borderId="10" xfId="1" applyFont="1" applyFill="1" applyBorder="1" applyAlignment="1">
      <alignment horizontal="center" vertical="center" wrapText="1"/>
    </xf>
    <xf numFmtId="0" fontId="7" fillId="14" borderId="17" xfId="1" applyFont="1" applyFill="1" applyBorder="1" applyAlignment="1">
      <alignment horizontal="center" vertical="center"/>
    </xf>
    <xf numFmtId="0" fontId="7" fillId="14" borderId="18" xfId="1" applyFont="1" applyFill="1" applyBorder="1" applyAlignment="1">
      <alignment horizontal="center" vertical="center"/>
    </xf>
    <xf numFmtId="0" fontId="8" fillId="15" borderId="10" xfId="1" applyFont="1" applyFill="1" applyBorder="1" applyAlignment="1">
      <alignment horizontal="center" vertical="center"/>
    </xf>
    <xf numFmtId="0" fontId="8" fillId="15" borderId="17" xfId="1" applyFont="1" applyFill="1" applyBorder="1" applyAlignment="1">
      <alignment horizontal="center" vertical="center"/>
    </xf>
    <xf numFmtId="0" fontId="8" fillId="15" borderId="18" xfId="1" applyFont="1" applyFill="1" applyBorder="1" applyAlignment="1">
      <alignment horizontal="center" vertical="center"/>
    </xf>
    <xf numFmtId="0" fontId="8" fillId="15" borderId="14" xfId="1" applyFont="1" applyFill="1" applyBorder="1" applyAlignment="1">
      <alignment vertical="center"/>
    </xf>
    <xf numFmtId="14" fontId="9" fillId="14" borderId="0" xfId="1" applyNumberFormat="1" applyFont="1" applyFill="1"/>
    <xf numFmtId="0" fontId="9" fillId="15" borderId="0" xfId="1" applyFont="1" applyFill="1"/>
    <xf numFmtId="0" fontId="6" fillId="13" borderId="6" xfId="1" applyFont="1" applyFill="1" applyBorder="1" applyAlignment="1">
      <alignment horizontal="center"/>
    </xf>
    <xf numFmtId="0" fontId="7" fillId="14" borderId="14" xfId="1" applyFont="1" applyFill="1" applyBorder="1" applyAlignment="1">
      <alignment horizontal="center" vertical="center"/>
    </xf>
    <xf numFmtId="0" fontId="7" fillId="14" borderId="0" xfId="1" applyFont="1" applyFill="1" applyAlignment="1">
      <alignment horizontal="center" vertical="center"/>
    </xf>
    <xf numFmtId="0" fontId="7" fillId="14" borderId="9" xfId="1" applyFont="1" applyFill="1" applyBorder="1" applyAlignment="1">
      <alignment horizontal="center" vertical="center"/>
    </xf>
    <xf numFmtId="0" fontId="8" fillId="15" borderId="14" xfId="1" applyFont="1" applyFill="1" applyBorder="1" applyAlignment="1">
      <alignment horizontal="center" vertical="center"/>
    </xf>
    <xf numFmtId="0" fontId="8" fillId="15" borderId="0" xfId="1" applyFont="1" applyFill="1" applyAlignment="1">
      <alignment horizontal="center" vertical="center"/>
    </xf>
    <xf numFmtId="0" fontId="8" fillId="15" borderId="9" xfId="1" applyFont="1" applyFill="1" applyBorder="1" applyAlignment="1">
      <alignment horizontal="center" vertical="center"/>
    </xf>
    <xf numFmtId="49" fontId="9" fillId="15" borderId="0" xfId="1" applyNumberFormat="1" applyFont="1" applyFill="1"/>
    <xf numFmtId="0" fontId="10" fillId="15" borderId="0" xfId="1" applyFont="1" applyFill="1"/>
    <xf numFmtId="0" fontId="6" fillId="13" borderId="1" xfId="1" applyFont="1" applyFill="1" applyBorder="1" applyAlignment="1">
      <alignment horizontal="center"/>
    </xf>
    <xf numFmtId="0" fontId="7" fillId="14" borderId="15" xfId="1" applyFont="1" applyFill="1" applyBorder="1" applyAlignment="1">
      <alignment horizontal="center" vertical="center"/>
    </xf>
    <xf numFmtId="0" fontId="7" fillId="14" borderId="19" xfId="1" applyFont="1" applyFill="1" applyBorder="1" applyAlignment="1">
      <alignment horizontal="center" vertical="center"/>
    </xf>
    <xf numFmtId="0" fontId="7" fillId="14" borderId="7" xfId="1" applyFont="1" applyFill="1" applyBorder="1" applyAlignment="1">
      <alignment horizontal="center" vertical="center"/>
    </xf>
    <xf numFmtId="0" fontId="8" fillId="15" borderId="15" xfId="1" applyFont="1" applyFill="1" applyBorder="1" applyAlignment="1">
      <alignment horizontal="center" vertical="center"/>
    </xf>
    <xf numFmtId="0" fontId="8" fillId="15" borderId="19" xfId="1" applyFont="1" applyFill="1" applyBorder="1" applyAlignment="1">
      <alignment horizontal="center" vertical="center"/>
    </xf>
    <xf numFmtId="0" fontId="8" fillId="15" borderId="7" xfId="1" applyFont="1" applyFill="1" applyBorder="1" applyAlignment="1">
      <alignment horizontal="center" vertical="center"/>
    </xf>
    <xf numFmtId="0" fontId="8" fillId="15" borderId="20" xfId="1" applyFont="1" applyFill="1" applyBorder="1" applyAlignment="1">
      <alignment horizontal="left" vertical="top" wrapText="1"/>
    </xf>
    <xf numFmtId="0" fontId="8" fillId="15" borderId="21" xfId="1" applyFont="1" applyFill="1" applyBorder="1" applyAlignment="1">
      <alignment horizontal="left" vertical="top"/>
    </xf>
    <xf numFmtId="0" fontId="12" fillId="15" borderId="20" xfId="1" applyFont="1" applyFill="1" applyBorder="1" applyAlignment="1">
      <alignment horizontal="center" vertical="justify"/>
    </xf>
    <xf numFmtId="0" fontId="12" fillId="15" borderId="21" xfId="1" applyFont="1" applyFill="1" applyBorder="1" applyAlignment="1">
      <alignment horizontal="center" vertical="justify"/>
    </xf>
    <xf numFmtId="0" fontId="8" fillId="15" borderId="22" xfId="1" applyFont="1" applyFill="1" applyBorder="1" applyAlignment="1">
      <alignment horizontal="left" vertical="top" wrapText="1"/>
    </xf>
    <xf numFmtId="0" fontId="8" fillId="15" borderId="21" xfId="1" applyFont="1" applyFill="1" applyBorder="1" applyAlignment="1">
      <alignment horizontal="left" vertical="top" wrapText="1"/>
    </xf>
    <xf numFmtId="0" fontId="13" fillId="15" borderId="20" xfId="1" applyFont="1" applyFill="1" applyBorder="1" applyAlignment="1">
      <alignment horizontal="center" vertical="justify"/>
    </xf>
    <xf numFmtId="0" fontId="13" fillId="15" borderId="21" xfId="1" applyFont="1" applyFill="1" applyBorder="1" applyAlignment="1">
      <alignment horizontal="center" vertical="justify"/>
    </xf>
    <xf numFmtId="0" fontId="14" fillId="15" borderId="23" xfId="1" applyFont="1" applyFill="1" applyBorder="1" applyAlignment="1">
      <alignment vertical="justify"/>
    </xf>
    <xf numFmtId="0" fontId="8" fillId="15" borderId="23" xfId="1" applyFont="1" applyFill="1" applyBorder="1" applyAlignment="1">
      <alignment horizontal="left" vertical="top"/>
    </xf>
    <xf numFmtId="0" fontId="8" fillId="15" borderId="24" xfId="1" applyFont="1" applyFill="1" applyBorder="1" applyAlignment="1">
      <alignment horizontal="left" vertical="top"/>
    </xf>
    <xf numFmtId="0" fontId="12" fillId="15" borderId="23" xfId="1" applyFont="1" applyFill="1" applyBorder="1" applyAlignment="1">
      <alignment horizontal="center" vertical="justify"/>
    </xf>
    <xf numFmtId="0" fontId="12" fillId="15" borderId="24" xfId="1" applyFont="1" applyFill="1" applyBorder="1" applyAlignment="1">
      <alignment horizontal="center" vertical="justify"/>
    </xf>
    <xf numFmtId="0" fontId="8" fillId="15" borderId="23" xfId="1" applyFont="1" applyFill="1" applyBorder="1" applyAlignment="1">
      <alignment horizontal="left" vertical="top" wrapText="1"/>
    </xf>
    <xf numFmtId="0" fontId="8" fillId="15" borderId="0" xfId="1" applyFont="1" applyFill="1" applyAlignment="1">
      <alignment horizontal="left" vertical="top" wrapText="1"/>
    </xf>
    <xf numFmtId="0" fontId="8" fillId="15" borderId="24" xfId="1" applyFont="1" applyFill="1" applyBorder="1" applyAlignment="1">
      <alignment horizontal="left" vertical="top" wrapText="1"/>
    </xf>
    <xf numFmtId="0" fontId="13" fillId="15" borderId="23" xfId="1" applyFont="1" applyFill="1" applyBorder="1" applyAlignment="1">
      <alignment horizontal="center" vertical="justify"/>
    </xf>
    <xf numFmtId="0" fontId="13" fillId="15" borderId="24" xfId="1" applyFont="1" applyFill="1" applyBorder="1" applyAlignment="1">
      <alignment horizontal="center" vertical="justify"/>
    </xf>
    <xf numFmtId="0" fontId="8" fillId="15" borderId="25" xfId="1" applyFont="1" applyFill="1" applyBorder="1" applyAlignment="1">
      <alignment horizontal="left" vertical="top"/>
    </xf>
    <xf numFmtId="0" fontId="8" fillId="15" borderId="26" xfId="1" applyFont="1" applyFill="1" applyBorder="1" applyAlignment="1">
      <alignment horizontal="left" vertical="top"/>
    </xf>
    <xf numFmtId="0" fontId="12" fillId="15" borderId="25" xfId="1" applyFont="1" applyFill="1" applyBorder="1" applyAlignment="1">
      <alignment horizontal="center" vertical="justify"/>
    </xf>
    <xf numFmtId="0" fontId="12" fillId="15" borderId="26" xfId="1" applyFont="1" applyFill="1" applyBorder="1" applyAlignment="1">
      <alignment horizontal="center" vertical="justify"/>
    </xf>
    <xf numFmtId="0" fontId="8" fillId="15" borderId="25" xfId="1" applyFont="1" applyFill="1" applyBorder="1" applyAlignment="1">
      <alignment horizontal="left" vertical="top" wrapText="1"/>
    </xf>
    <xf numFmtId="0" fontId="8" fillId="15" borderId="27" xfId="1" applyFont="1" applyFill="1" applyBorder="1" applyAlignment="1">
      <alignment horizontal="left" vertical="top" wrapText="1"/>
    </xf>
    <xf numFmtId="0" fontId="8" fillId="15" borderId="26" xfId="1" applyFont="1" applyFill="1" applyBorder="1" applyAlignment="1">
      <alignment horizontal="left" vertical="top" wrapText="1"/>
    </xf>
    <xf numFmtId="0" fontId="13" fillId="15" borderId="25" xfId="1" applyFont="1" applyFill="1" applyBorder="1" applyAlignment="1">
      <alignment horizontal="center" vertical="justify"/>
    </xf>
    <xf numFmtId="0" fontId="13" fillId="15" borderId="26" xfId="1" applyFont="1" applyFill="1" applyBorder="1" applyAlignment="1">
      <alignment horizontal="center" vertical="justify"/>
    </xf>
    <xf numFmtId="0" fontId="8" fillId="15" borderId="20" xfId="1" applyFont="1" applyFill="1" applyBorder="1" applyAlignment="1">
      <alignment horizontal="left" vertical="justify"/>
    </xf>
    <xf numFmtId="0" fontId="8" fillId="15" borderId="21" xfId="1" applyFont="1" applyFill="1" applyBorder="1" applyAlignment="1">
      <alignment horizontal="left" vertical="justify"/>
    </xf>
    <xf numFmtId="0" fontId="12" fillId="15" borderId="20" xfId="1" applyFont="1" applyFill="1" applyBorder="1" applyAlignment="1">
      <alignment horizontal="left" vertical="justify"/>
    </xf>
    <xf numFmtId="0" fontId="12" fillId="15" borderId="21" xfId="1" applyFont="1" applyFill="1" applyBorder="1" applyAlignment="1">
      <alignment horizontal="left" vertical="justify"/>
    </xf>
    <xf numFmtId="0" fontId="8" fillId="15" borderId="22" xfId="1" applyFont="1" applyFill="1" applyBorder="1" applyAlignment="1">
      <alignment horizontal="left" vertical="justify"/>
    </xf>
    <xf numFmtId="0" fontId="15" fillId="15" borderId="21" xfId="1" applyFont="1" applyFill="1" applyBorder="1" applyAlignment="1">
      <alignment horizontal="center" vertical="justify"/>
    </xf>
    <xf numFmtId="0" fontId="16" fillId="15" borderId="23" xfId="1" applyFont="1" applyFill="1" applyBorder="1" applyAlignment="1">
      <alignment vertical="justify"/>
    </xf>
    <xf numFmtId="0" fontId="8" fillId="15" borderId="25" xfId="1" applyFont="1" applyFill="1" applyBorder="1" applyAlignment="1">
      <alignment horizontal="left" vertical="justify"/>
    </xf>
    <xf numFmtId="0" fontId="8" fillId="15" borderId="26" xfId="1" applyFont="1" applyFill="1" applyBorder="1" applyAlignment="1">
      <alignment horizontal="left" vertical="justify"/>
    </xf>
    <xf numFmtId="0" fontId="12" fillId="15" borderId="25" xfId="1" applyFont="1" applyFill="1" applyBorder="1" applyAlignment="1">
      <alignment horizontal="left" vertical="justify"/>
    </xf>
    <xf numFmtId="0" fontId="12" fillId="15" borderId="26" xfId="1" applyFont="1" applyFill="1" applyBorder="1" applyAlignment="1">
      <alignment horizontal="left" vertical="justify"/>
    </xf>
    <xf numFmtId="0" fontId="8" fillId="15" borderId="27" xfId="1" applyFont="1" applyFill="1" applyBorder="1" applyAlignment="1">
      <alignment horizontal="left" vertical="justify"/>
    </xf>
    <xf numFmtId="0" fontId="15" fillId="15" borderId="25" xfId="1" applyFont="1" applyFill="1" applyBorder="1" applyAlignment="1">
      <alignment horizontal="center" vertical="justify"/>
    </xf>
    <xf numFmtId="0" fontId="15" fillId="15" borderId="26" xfId="1" applyFont="1" applyFill="1" applyBorder="1" applyAlignment="1">
      <alignment horizontal="center" vertical="justify"/>
    </xf>
    <xf numFmtId="0" fontId="8" fillId="15" borderId="28" xfId="1" applyFont="1" applyFill="1" applyBorder="1" applyAlignment="1">
      <alignment horizontal="left" vertical="center" wrapText="1"/>
    </xf>
    <xf numFmtId="0" fontId="8" fillId="15" borderId="28" xfId="1" applyFont="1" applyFill="1" applyBorder="1" applyAlignment="1">
      <alignment horizontal="left" vertical="center"/>
    </xf>
    <xf numFmtId="0" fontId="17" fillId="15" borderId="29" xfId="1" applyFont="1" applyFill="1" applyBorder="1" applyAlignment="1">
      <alignment horizontal="left" vertical="center"/>
    </xf>
    <xf numFmtId="0" fontId="17" fillId="15" borderId="30" xfId="1" applyFont="1" applyFill="1" applyBorder="1" applyAlignment="1">
      <alignment horizontal="left" vertical="center"/>
    </xf>
    <xf numFmtId="0" fontId="17" fillId="15" borderId="31" xfId="1" applyFont="1" applyFill="1" applyBorder="1" applyAlignment="1">
      <alignment horizontal="left" vertical="center"/>
    </xf>
    <xf numFmtId="0" fontId="17" fillId="15" borderId="23" xfId="1" applyFont="1" applyFill="1" applyBorder="1" applyAlignment="1">
      <alignment vertical="center"/>
    </xf>
    <xf numFmtId="0" fontId="9" fillId="15" borderId="0" xfId="1" applyFont="1" applyFill="1" applyAlignment="1">
      <alignment vertical="center"/>
    </xf>
    <xf numFmtId="0" fontId="8" fillId="15" borderId="20" xfId="1" applyFont="1" applyFill="1" applyBorder="1" applyAlignment="1">
      <alignment horizontal="center" wrapText="1"/>
    </xf>
    <xf numFmtId="0" fontId="8" fillId="15" borderId="21" xfId="1" applyFont="1" applyFill="1" applyBorder="1" applyAlignment="1">
      <alignment horizontal="center" wrapText="1"/>
    </xf>
    <xf numFmtId="0" fontId="8" fillId="15" borderId="22" xfId="1" applyFont="1" applyFill="1" applyBorder="1" applyAlignment="1">
      <alignment horizontal="center" wrapText="1"/>
    </xf>
    <xf numFmtId="0" fontId="8" fillId="15" borderId="23" xfId="1" applyFont="1" applyFill="1" applyBorder="1" applyAlignment="1">
      <alignment horizontal="center" wrapText="1"/>
    </xf>
    <xf numFmtId="0" fontId="8" fillId="15" borderId="24" xfId="1" applyFont="1" applyFill="1" applyBorder="1" applyAlignment="1">
      <alignment horizontal="center" wrapText="1"/>
    </xf>
    <xf numFmtId="0" fontId="8" fillId="15" borderId="0" xfId="1" applyFont="1" applyFill="1" applyAlignment="1">
      <alignment horizontal="center" wrapText="1"/>
    </xf>
    <xf numFmtId="0" fontId="16" fillId="15" borderId="23" xfId="1" applyFont="1" applyFill="1" applyBorder="1" applyAlignment="1">
      <alignment vertical="center" wrapText="1"/>
    </xf>
    <xf numFmtId="0" fontId="16" fillId="15" borderId="24" xfId="1" applyFont="1" applyFill="1" applyBorder="1" applyAlignment="1">
      <alignment vertical="center"/>
    </xf>
    <xf numFmtId="0" fontId="16" fillId="15" borderId="23" xfId="1" applyFont="1" applyFill="1" applyBorder="1" applyAlignment="1">
      <alignment vertical="center"/>
    </xf>
    <xf numFmtId="0" fontId="16" fillId="15" borderId="0" xfId="1" applyFont="1" applyFill="1" applyAlignment="1">
      <alignment vertical="center"/>
    </xf>
    <xf numFmtId="0" fontId="8" fillId="15" borderId="23" xfId="1" applyFont="1" applyFill="1" applyBorder="1" applyAlignment="1">
      <alignment vertical="justify"/>
    </xf>
    <xf numFmtId="0" fontId="8" fillId="15" borderId="24" xfId="1" applyFont="1" applyFill="1" applyBorder="1" applyAlignment="1">
      <alignment vertical="justify"/>
    </xf>
    <xf numFmtId="0" fontId="8" fillId="15" borderId="23" xfId="1" applyFont="1" applyFill="1" applyBorder="1" applyAlignment="1">
      <alignment horizontal="left" vertical="justify"/>
    </xf>
    <xf numFmtId="0" fontId="8" fillId="15" borderId="0" xfId="1" applyFont="1" applyFill="1" applyAlignment="1">
      <alignment horizontal="left" vertical="justify"/>
    </xf>
    <xf numFmtId="0" fontId="8" fillId="15" borderId="24" xfId="1" applyFont="1" applyFill="1" applyBorder="1" applyAlignment="1">
      <alignment horizontal="left" vertical="justify"/>
    </xf>
    <xf numFmtId="0" fontId="8" fillId="15" borderId="25" xfId="1" applyFont="1" applyFill="1" applyBorder="1" applyAlignment="1">
      <alignment vertical="justify"/>
    </xf>
    <xf numFmtId="0" fontId="8" fillId="15" borderId="26" xfId="1" applyFont="1" applyFill="1" applyBorder="1" applyAlignment="1">
      <alignment vertical="justify"/>
    </xf>
    <xf numFmtId="0" fontId="18" fillId="15" borderId="0" xfId="1" applyFont="1" applyFill="1" applyAlignment="1">
      <alignment horizontal="center" wrapText="1"/>
    </xf>
    <xf numFmtId="14" fontId="18" fillId="15" borderId="0" xfId="1" applyNumberFormat="1" applyFont="1" applyFill="1" applyAlignment="1">
      <alignment horizontal="center"/>
    </xf>
    <xf numFmtId="14" fontId="7" fillId="15" borderId="0" xfId="1" applyNumberFormat="1" applyFont="1" applyFill="1" applyAlignment="1">
      <alignment horizontal="center"/>
    </xf>
    <xf numFmtId="0" fontId="18" fillId="15" borderId="0" xfId="1" applyFont="1" applyFill="1"/>
    <xf numFmtId="0" fontId="8" fillId="15" borderId="0" xfId="1" applyFont="1" applyFill="1"/>
    <xf numFmtId="0" fontId="20" fillId="15" borderId="0" xfId="1" applyFont="1" applyFill="1"/>
    <xf numFmtId="0" fontId="17" fillId="14" borderId="28" xfId="1" applyFont="1" applyFill="1" applyBorder="1" applyAlignment="1">
      <alignment horizontal="center" wrapText="1"/>
    </xf>
    <xf numFmtId="0" fontId="17" fillId="14" borderId="28" xfId="1" applyFont="1" applyFill="1" applyBorder="1" applyAlignment="1">
      <alignment horizontal="center" wrapText="1"/>
    </xf>
    <xf numFmtId="0" fontId="17" fillId="14" borderId="28" xfId="1" applyFont="1" applyFill="1" applyBorder="1" applyAlignment="1">
      <alignment horizontal="center"/>
    </xf>
    <xf numFmtId="49" fontId="17" fillId="15" borderId="28" xfId="1" applyNumberFormat="1" applyFont="1" applyFill="1" applyBorder="1" applyAlignment="1">
      <alignment horizontal="center"/>
    </xf>
    <xf numFmtId="14" fontId="17" fillId="15" borderId="28" xfId="1" applyNumberFormat="1" applyFont="1" applyFill="1" applyBorder="1" applyAlignment="1">
      <alignment horizontal="center"/>
    </xf>
    <xf numFmtId="0" fontId="17" fillId="15" borderId="28" xfId="1" applyFont="1" applyFill="1" applyBorder="1" applyAlignment="1">
      <alignment horizontal="center"/>
    </xf>
    <xf numFmtId="0" fontId="17" fillId="15" borderId="28" xfId="1" applyFont="1" applyFill="1" applyBorder="1" applyAlignment="1">
      <alignment horizontal="left"/>
    </xf>
    <xf numFmtId="0" fontId="17" fillId="15" borderId="28" xfId="1" quotePrefix="1" applyFont="1" applyFill="1" applyBorder="1" applyAlignment="1">
      <alignment horizontal="left" wrapText="1"/>
    </xf>
    <xf numFmtId="0" fontId="17" fillId="15" borderId="28" xfId="1" applyFont="1" applyFill="1" applyBorder="1" applyAlignment="1">
      <alignment horizontal="left" wrapText="1"/>
    </xf>
  </cellXfs>
  <cellStyles count="2">
    <cellStyle name="Normal" xfId="0" builtinId="0"/>
    <cellStyle name="Normal 2" xfId="1" xr:uid="{7100632B-F228-4767-A422-03C6DE2051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</xdr:colOff>
      <xdr:row>0</xdr:row>
      <xdr:rowOff>198120</xdr:rowOff>
    </xdr:from>
    <xdr:to>
      <xdr:col>1</xdr:col>
      <xdr:colOff>1116330</xdr:colOff>
      <xdr:row>4</xdr:row>
      <xdr:rowOff>13335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A8BBEC4-F367-44D0-9332-87AD6BCEB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200025"/>
          <a:ext cx="102489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29736</xdr:colOff>
      <xdr:row>2</xdr:row>
      <xdr:rowOff>27879</xdr:rowOff>
    </xdr:from>
    <xdr:to>
      <xdr:col>21</xdr:col>
      <xdr:colOff>16057</xdr:colOff>
      <xdr:row>25</xdr:row>
      <xdr:rowOff>132078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8597304-71AF-4530-E573-D8B51E55A3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47541" y="631903"/>
          <a:ext cx="6115682" cy="52736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filer01.global.ad\A_GRAVER\MDU\201707121_AIX-HORIZON_%20r&#233;ussir-certification-ISO27001_v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1-12-AIR-2201/CLASSEUR_AFFAIRE/0SUIVI____04_Pilotages/TDB/DP080701RAV001_1-12-AIR-2201_ind%2002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rv-filer01.global.Ad\AFFAIRES_DIGILOG\1-12-AIR-2201\TECHNIQUE\DOCUMENTS\0_NotesTechniques\DP080701NTE010_00%20CSI%20Preliminary%20component%20list\02\DP080701NTE010_02%20CSI%20Preliminary%20component%20list_DarftA.xlsx" TargetMode="External"/><Relationship Id="rId1" Type="http://schemas.openxmlformats.org/officeDocument/2006/relationships/externalLinkPath" Target="/1-12-AIR-2201/TECHNIQUE/DOCUMENTS/0_NotesTechniques/DP080701NTE010_00%20CSI%20Preliminary%20component%20list/02/DP080701NTE010_02%20CSI%20Preliminary%20component%20list_Darft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12\qualite\06_MISSIONS\03_TOSA_&#233;valuation\TIllier_1\TdB_lot_3.11.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nz-kzselcuk\MELTEM\MELTEM\SWP\WP%20HVL\Miscellaneous\CRA-subcontrac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12\qualite\1-Clients\08-2006\01-Prime%20contractorship%20phase%202\02-TdB\63-Version%20du%2020060524\TDB_HVL_TCSMASSW_200605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12\qualite\Temp\t50381-PMQ_System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12\qualite\Temp\MPC_progress%2010-16-0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12\qualite\Documents%20and%20Settings\Administrateur\Local%20Settings\Temporary%20Internet%20Files\OLK134\map_f_dae_007_e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12\qualite\Local%20only\_Suppliers%20performance%20mgt%20alive\GT%20Key%20levers\Sous-groupes\4_Assess%20supplier%20performance\Indicateur%20IRD\supplier_27_04_07_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éparation certif. Sécurité"/>
      <sheetName val="Admin"/>
      <sheetName val="Feuil2"/>
    </sheetNames>
    <sheetDataSet>
      <sheetData sheetId="0"/>
      <sheetData sheetId="1">
        <row r="3">
          <cell r="A3">
            <v>0.1</v>
          </cell>
        </row>
        <row r="4">
          <cell r="A4">
            <v>0.2</v>
          </cell>
        </row>
        <row r="5">
          <cell r="A5">
            <v>0.3</v>
          </cell>
        </row>
        <row r="6">
          <cell r="A6">
            <v>0.4</v>
          </cell>
        </row>
        <row r="7">
          <cell r="A7">
            <v>0.5</v>
          </cell>
        </row>
        <row r="8">
          <cell r="A8">
            <v>0.6</v>
          </cell>
        </row>
        <row r="9">
          <cell r="A9">
            <v>0.7</v>
          </cell>
        </row>
        <row r="10">
          <cell r="A10">
            <v>0.8</v>
          </cell>
        </row>
        <row r="11">
          <cell r="A11">
            <v>0.9</v>
          </cell>
        </row>
        <row r="12">
          <cell r="A12">
            <v>1</v>
          </cell>
        </row>
        <row r="20">
          <cell r="A20" t="str">
            <v>L</v>
          </cell>
        </row>
        <row r="21">
          <cell r="A21" t="str">
            <v>K</v>
          </cell>
        </row>
        <row r="22">
          <cell r="A22" t="str">
            <v>J</v>
          </cell>
        </row>
      </sheetData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"/>
      <sheetName val="Synthesis"/>
      <sheetName val="Input-prêt client"/>
      <sheetName val="Inventaire des actifs"/>
      <sheetName val="Project team"/>
      <sheetName val="Planning"/>
      <sheetName val="risks"/>
      <sheetName val="Actions"/>
      <sheetName val="Datas"/>
      <sheetName val="Graph evenementiel"/>
      <sheetName val="Deliveries"/>
      <sheetName val="Release Files"/>
      <sheetName val="Critical supplies"/>
      <sheetName val="PR Monitoring"/>
      <sheetName val="Contractual deviation"/>
      <sheetName val="Quality"/>
      <sheetName val="Security"/>
      <sheetName val="Metric"/>
      <sheetName val="Bilan d'affaire"/>
      <sheetName val="QCD-BE CAO"/>
      <sheetName val="QCD-HW"/>
      <sheetName val="QCD-SW"/>
      <sheetName val="QCD-VHD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7">
          <cell r="A7" t="str">
            <v>vert</v>
          </cell>
        </row>
        <row r="8">
          <cell r="A8" t="str">
            <v>rouge</v>
          </cell>
        </row>
        <row r="9">
          <cell r="A9" t="str">
            <v>NA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"/>
      <sheetName val="component list"/>
      <sheetName val="Relay"/>
      <sheetName val="RelayB1"/>
      <sheetName val="CMD RELAY"/>
      <sheetName val="Vue AH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de garde"/>
      <sheetName val="Infos FdL"/>
      <sheetName val="Suivi docs"/>
      <sheetName val="Faits marquants"/>
      <sheetName val="Points durs"/>
      <sheetName val="Actions"/>
      <sheetName val="Indicateur actions"/>
      <sheetName val="Jalons"/>
      <sheetName val="Qui Fait Quoi"/>
      <sheetName val="Charges et appros"/>
      <sheetName val="Charges par activité"/>
      <sheetName val="Charges par service"/>
      <sheetName val="Indicateur charges"/>
      <sheetName val="(CPP-CPE)CPP"/>
      <sheetName val="Indicateur couts"/>
      <sheetName val="Risques"/>
      <sheetName val="Opportunites"/>
      <sheetName val="Decisions"/>
      <sheetName val="Revues par les pairs"/>
      <sheetName val="PCR"/>
      <sheetName val="ECPp"/>
      <sheetName val="ECR"/>
      <sheetName val="Traçablité des exigences (2)"/>
      <sheetName val="Indicateur"/>
      <sheetName val="Export"/>
      <sheetName val="transfert OS"/>
      <sheetName val="dépassement aout"/>
      <sheetName val="dépassement oct"/>
      <sheetName val="dépassement aout (2)"/>
      <sheetName val="dépassement oct (2)"/>
    </sheetNames>
    <sheetDataSet>
      <sheetData sheetId="0">
        <row r="2">
          <cell r="G2" t="str">
            <v>Version 3.11</v>
          </cell>
        </row>
        <row r="5">
          <cell r="E5" t="str">
            <v>Dernier enregistrement : 452505 le 13/07/2006 à 18:56:44</v>
          </cell>
        </row>
        <row r="7">
          <cell r="E7" t="str">
            <v>CATHERINE XP</v>
          </cell>
        </row>
        <row r="8">
          <cell r="E8" t="str">
            <v>LOT TRAITEMENT</v>
          </cell>
        </row>
        <row r="9">
          <cell r="E9" t="str">
            <v xml:space="preserve">B. TILLIER  </v>
          </cell>
        </row>
        <row r="10">
          <cell r="E10">
            <v>38412</v>
          </cell>
        </row>
        <row r="11">
          <cell r="E11">
            <v>38384</v>
          </cell>
        </row>
        <row r="13">
          <cell r="C13" t="str">
            <v>OS</v>
          </cell>
          <cell r="D13" t="str">
            <v>Nom du lot</v>
          </cell>
          <cell r="E13" t="str">
            <v>N°</v>
          </cell>
          <cell r="F13" t="str">
            <v>Périmètre</v>
          </cell>
          <cell r="G13" t="str">
            <v>Responsable</v>
          </cell>
        </row>
        <row r="14">
          <cell r="C14">
            <v>8603270</v>
          </cell>
          <cell r="D14" t="str">
            <v>TRAITEMENT CATHERINE-XP</v>
          </cell>
          <cell r="E14" t="str">
            <v>1,4</v>
          </cell>
          <cell r="F14" t="str">
            <v>lot traitement</v>
          </cell>
          <cell r="G14" t="str">
            <v xml:space="preserve">B. TILLIER </v>
          </cell>
        </row>
        <row r="15">
          <cell r="C15">
            <v>8603280</v>
          </cell>
          <cell r="D15" t="str">
            <v>Evolution traitement</v>
          </cell>
          <cell r="F15" t="str">
            <v>lot traitement</v>
          </cell>
          <cell r="G15" t="str">
            <v xml:space="preserve">B. TILLIER </v>
          </cell>
        </row>
        <row r="28">
          <cell r="C28" t="str">
            <v>G. de MARCHI, O. FORGEOT, F. ERLINGER, N. PERRIN, L. DARMON, J. FOURNIER, E. PAYOT, O. QUENAUDON, T. LE DIEU DE VILLE, O. JAGUENEAU, O. COCLE, C. RANNOU, E. BERTHOD</v>
          </cell>
        </row>
        <row r="31">
          <cell r="C31" t="str">
            <v>L. DARMON, G. de MARCHI, J. FOURNIER, O. QUENAUDON, O. JAGUENEAU, E. BERTHOD, T. LE DIEU DE VILLE, Y. FAGON, S. DUTILLEUL, E. DUROI, O. FORGEOT</v>
          </cell>
        </row>
        <row r="40">
          <cell r="E40" t="str">
            <v>12</v>
          </cell>
        </row>
        <row r="41">
          <cell r="E41" t="str">
            <v>gto06-1206</v>
          </cell>
        </row>
        <row r="42">
          <cell r="E42">
            <v>39164</v>
          </cell>
        </row>
        <row r="44">
          <cell r="C44" t="str">
            <v>Dernière ligne. Ne pas dépasser ni supprimer.</v>
          </cell>
        </row>
      </sheetData>
      <sheetData sheetId="1">
        <row r="3">
          <cell r="A3" t="str">
            <v>PLANNING DU LOT</v>
          </cell>
        </row>
        <row r="4">
          <cell r="A4" t="str">
            <v>Prévisions</v>
          </cell>
          <cell r="B4" t="str">
            <v>Date début T0</v>
          </cell>
          <cell r="C4">
            <v>38384</v>
          </cell>
          <cell r="D4" t="str">
            <v>Date fin Tfin</v>
          </cell>
          <cell r="E4">
            <v>38806</v>
          </cell>
          <cell r="F4" t="str">
            <v>Durée en mois</v>
          </cell>
          <cell r="G4">
            <v>15</v>
          </cell>
        </row>
        <row r="5">
          <cell r="A5" t="str">
            <v>Réalités</v>
          </cell>
          <cell r="B5" t="str">
            <v>Date début T0</v>
          </cell>
          <cell r="D5" t="str">
            <v>Date fin Tfin</v>
          </cell>
          <cell r="F5" t="str">
            <v>Durée en mois</v>
          </cell>
        </row>
        <row r="7">
          <cell r="A7" t="str">
            <v>BUDGET DU LOT</v>
          </cell>
        </row>
        <row r="8">
          <cell r="A8" t="str">
            <v>Réf. Devis initial</v>
          </cell>
          <cell r="C8" t="str">
            <v>N° Amendement</v>
          </cell>
          <cell r="E8" t="str">
            <v>Date Amendement</v>
          </cell>
          <cell r="G8" t="str">
            <v>Réf. Devis à jour</v>
          </cell>
        </row>
        <row r="9">
          <cell r="A9" t="str">
            <v>Budget initial</v>
          </cell>
          <cell r="C9" t="str">
            <v>Budget précédent</v>
          </cell>
          <cell r="E9" t="str">
            <v>Coût Amendement</v>
          </cell>
          <cell r="G9" t="str">
            <v>Budget révisé</v>
          </cell>
        </row>
        <row r="10">
          <cell r="A10" t="str">
            <v>Total en k€</v>
          </cell>
          <cell r="B10">
            <v>842.5</v>
          </cell>
          <cell r="C10" t="str">
            <v>Total en k€</v>
          </cell>
          <cell r="E10" t="str">
            <v>Total en k€</v>
          </cell>
          <cell r="G10" t="str">
            <v>Total en k€</v>
          </cell>
        </row>
        <row r="11">
          <cell r="A11" t="str">
            <v>dont M.O.(h)</v>
          </cell>
          <cell r="B11">
            <v>9111</v>
          </cell>
          <cell r="C11" t="str">
            <v>dont M.O.(h)</v>
          </cell>
          <cell r="E11" t="str">
            <v>dont M.O.(h)</v>
          </cell>
          <cell r="G11" t="str">
            <v>dont M.O.(h)</v>
          </cell>
        </row>
        <row r="13">
          <cell r="A13" t="str">
            <v>DESCRIPTION SUCCINTE DE LA FOURNITURE</v>
          </cell>
        </row>
        <row r="21">
          <cell r="A21" t="str">
            <v>TABLEAU DES EVOLUTIONS DE LA FICHE DE LOT DE TRAVAUX</v>
          </cell>
        </row>
        <row r="22">
          <cell r="A22" t="str">
            <v>N° Amendt</v>
          </cell>
          <cell r="B22" t="str">
            <v>REF. FLT</v>
          </cell>
          <cell r="C22" t="str">
            <v>REF. NOTE JUSTIFICATIVE</v>
          </cell>
          <cell r="D22" t="str">
            <v>EVOLUTION DEVIS</v>
          </cell>
          <cell r="E22" t="str">
            <v>DESCRIPTION DE L'EVOLUTION</v>
          </cell>
        </row>
        <row r="23">
          <cell r="D23">
            <v>89</v>
          </cell>
          <cell r="E23" t="str">
            <v>reroutage de la carte PXE10 + complément d'étude lot traitement</v>
          </cell>
        </row>
      </sheetData>
      <sheetData sheetId="2">
        <row r="4">
          <cell r="A4" t="str">
            <v>X = Export</v>
          </cell>
          <cell r="B4" t="str">
            <v>Titre</v>
          </cell>
          <cell r="C4" t="str">
            <v>Référence</v>
          </cell>
          <cell r="D4" t="str">
            <v>Statut</v>
          </cell>
          <cell r="E4" t="str">
            <v>Commentaire</v>
          </cell>
        </row>
        <row r="6">
          <cell r="A6" t="str">
            <v>x</v>
          </cell>
          <cell r="E6" t="str">
            <v>E= Ecrit
ER=Revu
ERC=Corrigé
ERCA=Approuvé
Dernière lettre entre ( ) = en cours</v>
          </cell>
        </row>
        <row r="7">
          <cell r="B7" t="str">
            <v>PIDS carte MAQ-XP2</v>
          </cell>
          <cell r="C7" t="str">
            <v>61687085AA-306</v>
          </cell>
          <cell r="D7" t="str">
            <v>ERCA</v>
          </cell>
          <cell r="E7" t="str">
            <v>archivé GDO</v>
          </cell>
        </row>
        <row r="8">
          <cell r="B8" t="str">
            <v>PIDS carte MAQ-XP2</v>
          </cell>
          <cell r="C8" t="str">
            <v>61687085AA-306 révA</v>
          </cell>
          <cell r="D8" t="str">
            <v>ERCA</v>
          </cell>
          <cell r="E8" t="str">
            <v>archivé GDO</v>
          </cell>
        </row>
        <row r="9">
          <cell r="B9" t="str">
            <v>PIDS carte MAQ-XP2</v>
          </cell>
          <cell r="C9" t="str">
            <v>61687085AA-306 révB</v>
          </cell>
          <cell r="D9" t="str">
            <v>ERC(A)</v>
          </cell>
        </row>
        <row r="10">
          <cell r="B10" t="str">
            <v>CPA MAQ-XP2</v>
          </cell>
          <cell r="C10" t="str">
            <v>61687085AA-090</v>
          </cell>
          <cell r="D10" t="str">
            <v>ERCA</v>
          </cell>
          <cell r="E10" t="str">
            <v>archivé GDO</v>
          </cell>
        </row>
        <row r="11">
          <cell r="B11" t="str">
            <v>CRE MAQ-XP2</v>
          </cell>
          <cell r="C11" t="str">
            <v>61687085AA-088</v>
          </cell>
          <cell r="D11" t="str">
            <v>ERCA</v>
          </cell>
          <cell r="E11" t="str">
            <v>archivé GDO</v>
          </cell>
        </row>
        <row r="12">
          <cell r="B12" t="str">
            <v>SPS FPGA EPIC</v>
          </cell>
          <cell r="C12" t="str">
            <v>61687346AA-502</v>
          </cell>
          <cell r="D12" t="str">
            <v>ERCA</v>
          </cell>
          <cell r="E12" t="str">
            <v>archivé GDO</v>
          </cell>
        </row>
        <row r="13">
          <cell r="B13" t="str">
            <v>SPS FPGA EPIC</v>
          </cell>
          <cell r="C13" t="str">
            <v>61687346AB-502</v>
          </cell>
          <cell r="D13" t="str">
            <v>ERC(A)</v>
          </cell>
        </row>
        <row r="14">
          <cell r="B14" t="str">
            <v>Spé. d'exigence PXE10</v>
          </cell>
          <cell r="C14" t="str">
            <v>61686741AA-306</v>
          </cell>
          <cell r="D14" t="str">
            <v>ERCA</v>
          </cell>
          <cell r="E14" t="str">
            <v>archivé GDO</v>
          </cell>
        </row>
        <row r="15">
          <cell r="B15" t="str">
            <v>Spé. d'exigence PXE10</v>
          </cell>
          <cell r="C15" t="str">
            <v>61686741AA-306 révA</v>
          </cell>
          <cell r="D15" t="str">
            <v>ERCA</v>
          </cell>
          <cell r="E15" t="str">
            <v>archivé GDO</v>
          </cell>
        </row>
        <row r="16">
          <cell r="B16" t="str">
            <v>CPA PXE10</v>
          </cell>
          <cell r="C16" t="str">
            <v>61686741AA-090</v>
          </cell>
          <cell r="D16" t="str">
            <v>ERCA</v>
          </cell>
          <cell r="E16" t="str">
            <v>archivé GDO</v>
          </cell>
        </row>
        <row r="17">
          <cell r="B17" t="str">
            <v>CRE PXE10</v>
          </cell>
          <cell r="C17" t="str">
            <v>61686741AA-088</v>
          </cell>
          <cell r="D17" t="str">
            <v>ERCA</v>
          </cell>
          <cell r="E17" t="str">
            <v>archivé GDO</v>
          </cell>
        </row>
        <row r="18">
          <cell r="B18" t="str">
            <v>Spé. d'exigence PXE11</v>
          </cell>
          <cell r="C18" t="str">
            <v>61686933AA-306</v>
          </cell>
          <cell r="D18" t="str">
            <v>(E)</v>
          </cell>
        </row>
        <row r="19">
          <cell r="B19" t="str">
            <v>CPA PXE11</v>
          </cell>
          <cell r="C19" t="str">
            <v>61686933AA-090</v>
          </cell>
        </row>
        <row r="20">
          <cell r="B20" t="str">
            <v>CRE PXE11</v>
          </cell>
          <cell r="C20" t="str">
            <v>61686933AA-088</v>
          </cell>
        </row>
        <row r="21">
          <cell r="B21" t="str">
            <v xml:space="preserve">SDP </v>
          </cell>
          <cell r="C21" t="str">
            <v>61688344AA-311rev-</v>
          </cell>
          <cell r="D21" t="str">
            <v>ERCA</v>
          </cell>
          <cell r="E21" t="str">
            <v>archivé GDO</v>
          </cell>
        </row>
        <row r="22">
          <cell r="B22" t="str">
            <v xml:space="preserve">SDP </v>
          </cell>
          <cell r="C22" t="str">
            <v>61688344AA-311revA</v>
          </cell>
          <cell r="D22" t="str">
            <v>ERCA</v>
          </cell>
          <cell r="E22" t="str">
            <v>archivé GDO</v>
          </cell>
        </row>
        <row r="23">
          <cell r="B23" t="str">
            <v>SRS CSCI TRAITEMENT STD</v>
          </cell>
          <cell r="C23" t="str">
            <v>61687565AA-306 rev-</v>
          </cell>
          <cell r="D23" t="str">
            <v>ERCA</v>
          </cell>
          <cell r="E23" t="str">
            <v>archivé GDO</v>
          </cell>
        </row>
        <row r="24">
          <cell r="B24" t="str">
            <v>SRS CSCI TRAITEMENT STD</v>
          </cell>
          <cell r="C24" t="str">
            <v>61687565AA-306 revA</v>
          </cell>
          <cell r="D24" t="str">
            <v>ERCA</v>
          </cell>
        </row>
        <row r="25">
          <cell r="B25" t="str">
            <v>IRS CSCI TRAITEMENT STD</v>
          </cell>
          <cell r="C25" t="str">
            <v>61687565AA-506 rev-</v>
          </cell>
          <cell r="D25" t="str">
            <v>ERCA</v>
          </cell>
          <cell r="E25" t="str">
            <v>archivé GDO</v>
          </cell>
        </row>
        <row r="26">
          <cell r="B26" t="str">
            <v>IRS CSCI TRAITEMENT STD</v>
          </cell>
          <cell r="C26" t="str">
            <v>61687565AA-506 revA</v>
          </cell>
          <cell r="D26" t="str">
            <v>ERCA</v>
          </cell>
        </row>
        <row r="27">
          <cell r="B27" t="str">
            <v>SPS/VDD CSCI TRAITEMENT STD</v>
          </cell>
          <cell r="C27" t="str">
            <v xml:space="preserve">61687566AA-502 </v>
          </cell>
        </row>
        <row r="28">
          <cell r="B28" t="str">
            <v>SPS/VDD CSCI TRAITEMENT STD</v>
          </cell>
          <cell r="C28" t="str">
            <v xml:space="preserve">61687566AB-502 </v>
          </cell>
        </row>
        <row r="29">
          <cell r="B29" t="str">
            <v>SRS CSCI TRAITEMENT VCI</v>
          </cell>
          <cell r="C29" t="str">
            <v>61395405BA-306 rev-</v>
          </cell>
          <cell r="D29" t="str">
            <v>ERCA</v>
          </cell>
          <cell r="E29" t="str">
            <v>archivé GDO</v>
          </cell>
        </row>
        <row r="30">
          <cell r="B30" t="str">
            <v>SRS CSCI TRAITEMENT VCI</v>
          </cell>
          <cell r="C30" t="str">
            <v>61395405BA-306 revA</v>
          </cell>
          <cell r="D30" t="str">
            <v>ERCA</v>
          </cell>
        </row>
        <row r="31">
          <cell r="B31" t="str">
            <v>SRS CSCI TRAITEMENT VCI</v>
          </cell>
          <cell r="C31" t="str">
            <v>61395405BB-306</v>
          </cell>
        </row>
        <row r="32">
          <cell r="B32" t="str">
            <v>IRS CSCI TRAITEMENT VCI</v>
          </cell>
          <cell r="C32" t="str">
            <v>61395405BA-506 rev-</v>
          </cell>
          <cell r="D32" t="str">
            <v>ERCA</v>
          </cell>
          <cell r="E32" t="str">
            <v>archivé GDO</v>
          </cell>
        </row>
        <row r="33">
          <cell r="B33" t="str">
            <v>IRS CSCI TRAITEMENT VCI</v>
          </cell>
          <cell r="C33" t="str">
            <v>61395405BA-506 revA</v>
          </cell>
          <cell r="D33" t="str">
            <v>ERCA</v>
          </cell>
        </row>
        <row r="34">
          <cell r="B34" t="str">
            <v>IRS CSCI TRAITEMENT VCI</v>
          </cell>
          <cell r="C34" t="str">
            <v>61395405BB-506</v>
          </cell>
        </row>
        <row r="35">
          <cell r="B35" t="str">
            <v>SPS/VDD CSCI TRAITEMENT VCI</v>
          </cell>
          <cell r="C35" t="str">
            <v>61395404BA-502 rev-</v>
          </cell>
          <cell r="D35" t="str">
            <v>ER</v>
          </cell>
        </row>
        <row r="36">
          <cell r="B36" t="str">
            <v>SPS/VDD CSCI TRAITEMENT VCI</v>
          </cell>
          <cell r="C36" t="str">
            <v>61395404BB-502 rev-</v>
          </cell>
        </row>
        <row r="37">
          <cell r="B37" t="str">
            <v>SRS CSCI TRAITEMENT IGV</v>
          </cell>
          <cell r="C37" t="str">
            <v>61551050BA-306 rev-</v>
          </cell>
          <cell r="D37" t="str">
            <v>ERCA</v>
          </cell>
          <cell r="E37" t="str">
            <v>archivé GDO</v>
          </cell>
        </row>
        <row r="38">
          <cell r="B38" t="str">
            <v>SRS CSCI TRAITEMENT IGV</v>
          </cell>
          <cell r="C38" t="str">
            <v>61551050BA-306 revA</v>
          </cell>
          <cell r="D38" t="str">
            <v>ERCA</v>
          </cell>
        </row>
        <row r="39">
          <cell r="B39" t="str">
            <v>SRS CSCI TRAITEMENT IGV</v>
          </cell>
          <cell r="C39" t="str">
            <v>61551050BB-306</v>
          </cell>
        </row>
        <row r="40">
          <cell r="B40" t="str">
            <v>IRS CSCI TRAITEMENT IGV</v>
          </cell>
          <cell r="C40" t="str">
            <v>61551050BA-506 rev-</v>
          </cell>
          <cell r="D40" t="str">
            <v>ERCA</v>
          </cell>
          <cell r="E40" t="str">
            <v>archivé GDO</v>
          </cell>
        </row>
        <row r="41">
          <cell r="B41" t="str">
            <v>IRS CSCI TRAITEMENT IGV</v>
          </cell>
          <cell r="C41" t="str">
            <v>61551050BA-506 revA</v>
          </cell>
          <cell r="D41" t="str">
            <v>ERCA</v>
          </cell>
        </row>
        <row r="42">
          <cell r="B42" t="str">
            <v>IRS CSCI TRAITEMENT IGV</v>
          </cell>
          <cell r="C42" t="str">
            <v xml:space="preserve">61551050BB-506 </v>
          </cell>
        </row>
        <row r="43">
          <cell r="B43" t="str">
            <v>SPS/VDD CSCI TRAITEMENT IGV</v>
          </cell>
          <cell r="C43" t="str">
            <v>61551050BA-502</v>
          </cell>
          <cell r="D43" t="str">
            <v>ERCA</v>
          </cell>
          <cell r="E43" t="str">
            <v>archivé GDO</v>
          </cell>
        </row>
        <row r="44">
          <cell r="B44" t="str">
            <v>SPS/VDD CSCI TRAITEMENT IGV</v>
          </cell>
          <cell r="C44" t="str">
            <v>61551050BB-502</v>
          </cell>
        </row>
        <row r="45">
          <cell r="B45" t="str">
            <v>ARS TRAITEMENT</v>
          </cell>
          <cell r="C45" t="str">
            <v>61687663AA-306 rev-</v>
          </cell>
          <cell r="D45" t="str">
            <v>ERCA</v>
          </cell>
          <cell r="E45" t="str">
            <v>archivé GDO</v>
          </cell>
        </row>
        <row r="46">
          <cell r="B46" t="str">
            <v>SDD commun tous CSCIs</v>
          </cell>
          <cell r="C46" t="str">
            <v>61687565AA-549 rev-</v>
          </cell>
          <cell r="D46" t="str">
            <v>ERCA</v>
          </cell>
          <cell r="E46" t="str">
            <v>archivé GDO</v>
          </cell>
        </row>
        <row r="47">
          <cell r="B47" t="str">
            <v>STDR CSCI TRAITEMENT STD</v>
          </cell>
          <cell r="C47" t="str">
            <v>61687565AA-279 rev-</v>
          </cell>
          <cell r="D47" t="str">
            <v>ERCA</v>
          </cell>
        </row>
        <row r="48">
          <cell r="B48" t="str">
            <v>STDR CSCI TRAITEMENT STD</v>
          </cell>
          <cell r="C48" t="str">
            <v>61687565AB-279 rev-</v>
          </cell>
        </row>
        <row r="49">
          <cell r="B49" t="str">
            <v>STDR CSCI TRAITEMENT VCI</v>
          </cell>
          <cell r="C49" t="str">
            <v>61395405BA-279 rev-</v>
          </cell>
          <cell r="D49" t="str">
            <v>ERCA</v>
          </cell>
        </row>
        <row r="50">
          <cell r="B50" t="str">
            <v>STDR CSCI TRAITEMENT VCI</v>
          </cell>
          <cell r="C50" t="str">
            <v>61395405BB-279 rev-</v>
          </cell>
        </row>
        <row r="51">
          <cell r="B51" t="str">
            <v>STDR CSCI TRAITEMENT IGV</v>
          </cell>
          <cell r="C51" t="str">
            <v>61551050BA-279 rev-</v>
          </cell>
          <cell r="D51" t="str">
            <v>ERCA</v>
          </cell>
        </row>
        <row r="52">
          <cell r="B52" t="str">
            <v>STDR CSCI TRAITEMENT IGV</v>
          </cell>
          <cell r="C52" t="str">
            <v>61551050BB-279 rev-</v>
          </cell>
        </row>
        <row r="53">
          <cell r="B53" t="str">
            <v>voir aussi index de lot logiciel</v>
          </cell>
          <cell r="C53" t="str">
            <v>index_de_lot_logiciel.xls</v>
          </cell>
          <cell r="D53" t="str">
            <v xml:space="preserve"> -</v>
          </cell>
          <cell r="E53" t="str">
            <v/>
          </cell>
        </row>
        <row r="55">
          <cell r="A55" t="str">
            <v>Dernière ligne. Ne pas dépasser ni supprimer.</v>
          </cell>
        </row>
      </sheetData>
      <sheetData sheetId="3">
        <row r="3">
          <cell r="C3" t="str">
            <v>Fait marquant principal ou alerte à faire remonter dans la synthèse du CRAL PowerPoint (point dur, fait marquant ou risque)</v>
          </cell>
        </row>
        <row r="6">
          <cell r="A6" t="str">
            <v>X = Export</v>
          </cell>
          <cell r="B6" t="str">
            <v>Date</v>
          </cell>
          <cell r="C6" t="str">
            <v>Faits marquants</v>
          </cell>
        </row>
        <row r="8">
          <cell r="A8" t="str">
            <v>x</v>
          </cell>
          <cell r="B8" t="str">
            <v>Généralités lot traitement</v>
          </cell>
        </row>
        <row r="9">
          <cell r="B9">
            <v>38425</v>
          </cell>
          <cell r="C9" t="str">
            <v>Evaluation de processus électronique programmée le 14/04/05</v>
          </cell>
        </row>
        <row r="10">
          <cell r="B10">
            <v>38456</v>
          </cell>
          <cell r="C10" t="str">
            <v>Evaluation de processus lot hard passé</v>
          </cell>
        </row>
        <row r="11">
          <cell r="B11">
            <v>38457</v>
          </cell>
          <cell r="C11" t="str">
            <v xml:space="preserve">Réunion ce jour sur périmètre de développement C-XP </v>
          </cell>
        </row>
        <row r="12">
          <cell r="B12">
            <v>38457</v>
          </cell>
          <cell r="C12" t="str">
            <v>Décision de ne plus implémenter l'algo NUC en FPGA (partage hard/soft actuel à maintenir)</v>
          </cell>
        </row>
        <row r="13">
          <cell r="B13">
            <v>38460</v>
          </cell>
          <cell r="C13" t="str">
            <v>Fiche de lot remise à jour et approuvée métier en fonction de la nouvelle définition du périmètre traitement =&gt; gto05-0234 rév. C</v>
          </cell>
        </row>
        <row r="14">
          <cell r="B14">
            <v>38469</v>
          </cell>
          <cell r="C14" t="str">
            <v>Nouveau devis fourni avec fiche de lot (réduction CPP de 101 k€), réf. gto05-0704</v>
          </cell>
        </row>
        <row r="15">
          <cell r="B15">
            <v>38490</v>
          </cell>
          <cell r="C15" t="str">
            <v>A ce jour, toujours pas d'OS ouvert</v>
          </cell>
        </row>
        <row r="16">
          <cell r="B16">
            <v>38513</v>
          </cell>
          <cell r="C16" t="str">
            <v>Fiche de lot gto05-0234 rév. C signée ce jour.</v>
          </cell>
        </row>
        <row r="17">
          <cell r="B17">
            <v>38516</v>
          </cell>
          <cell r="C17" t="str">
            <v>Lancement ce jour des travaux applicatif et Kernel selon gto05-0861</v>
          </cell>
        </row>
        <row r="18">
          <cell r="B18">
            <v>38534</v>
          </cell>
          <cell r="C18" t="str">
            <v>Ouverture des OS, 8603270 pour traitement, affaire 58902</v>
          </cell>
        </row>
        <row r="19">
          <cell r="B19">
            <v>38551</v>
          </cell>
          <cell r="C19" t="str">
            <v>revue des planches de lot traitement ce jour pour consolidation développement et planning</v>
          </cell>
        </row>
        <row r="20">
          <cell r="B20">
            <v>38602</v>
          </cell>
          <cell r="C20" t="str">
            <v>2 caméras doivent être intégrées afin de réaliser une image QW et MCT, en plus de la manip caract. MCT. Non-prévu =&gt; perturbe les travaux documentaires et demande une ressource supplémentaire.</v>
          </cell>
        </row>
        <row r="21">
          <cell r="B21">
            <v>38652</v>
          </cell>
          <cell r="C21" t="str">
            <v>Début intégration MAQ-XP2 + MECAFOC ce jour</v>
          </cell>
        </row>
        <row r="22">
          <cell r="B22">
            <v>38660</v>
          </cell>
          <cell r="C22" t="str">
            <v>Début intégration MAQ-XP2 + DETMAF ce jour</v>
          </cell>
        </row>
        <row r="23">
          <cell r="B23">
            <v>38666</v>
          </cell>
          <cell r="C23" t="str">
            <v>Asservissement MAF opérationnel, optimisation à effectuer (SSP)</v>
          </cell>
        </row>
        <row r="24">
          <cell r="B24">
            <v>38670</v>
          </cell>
          <cell r="C24" t="str">
            <v>Identification du nouveau CPE (intégration dérive logicielle)</v>
          </cell>
        </row>
        <row r="25">
          <cell r="B25">
            <v>38673</v>
          </cell>
          <cell r="C25" t="str">
            <v>Objectif: livraison 2 sets MAQ/PXE en S47</v>
          </cell>
        </row>
        <row r="26">
          <cell r="B26">
            <v>38677</v>
          </cell>
          <cell r="C26" t="str">
            <v>Arrêt des travaux PXE11, archiver la spé en l'état.</v>
          </cell>
        </row>
        <row r="27">
          <cell r="B27">
            <v>38684</v>
          </cell>
          <cell r="C27" t="str">
            <v>démarrage de l'intégration caméra</v>
          </cell>
        </row>
        <row r="28">
          <cell r="B28">
            <v>38688</v>
          </cell>
          <cell r="C28" t="str">
            <v>1ère image focalisée ce jour</v>
          </cell>
        </row>
        <row r="29">
          <cell r="B29">
            <v>38692</v>
          </cell>
          <cell r="C29" t="str">
            <v>Tests CEM MAQ-XP2 + PXE10 fait, conforme</v>
          </cell>
        </row>
        <row r="30">
          <cell r="B30">
            <v>38727</v>
          </cell>
          <cell r="C30" t="str">
            <v>Heures parasites: LEBEC 7,69 h en déc., MOD 40 h depuis aout 2005</v>
          </cell>
        </row>
        <row r="31">
          <cell r="B31">
            <v>38729</v>
          </cell>
          <cell r="C31" t="str">
            <v>Possibilité de partager la caméra ouverte IGV entre val appli et NUC à partir de la fin de semaine prochaine</v>
          </cell>
        </row>
        <row r="32">
          <cell r="B32">
            <v>38729</v>
          </cell>
          <cell r="C32" t="str">
            <v>FCA/PCA HARD la semaine prochaine</v>
          </cell>
        </row>
        <row r="33">
          <cell r="B33">
            <v>38729</v>
          </cell>
          <cell r="C33" t="str">
            <v>IQMC: F. ERLINGER remplace F. BRUGIES</v>
          </cell>
        </row>
        <row r="34">
          <cell r="B34">
            <v>38729</v>
          </cell>
          <cell r="C34" t="str">
            <v>Les nouveaux détecteurs + RM4 sont en retard, retard mise au point NUC à prévoir</v>
          </cell>
        </row>
        <row r="35">
          <cell r="B35">
            <v>38730</v>
          </cell>
          <cell r="C35" t="str">
            <v>Passage en stade 2 ce jour, les évolutions sont dorénavant tracées par ECR/ECO</v>
          </cell>
        </row>
        <row r="36">
          <cell r="B36">
            <v>38734</v>
          </cell>
          <cell r="C36" t="str">
            <v>A prévoir GTOL =&gt;avenant sur la perfo cryogénique</v>
          </cell>
        </row>
        <row r="37">
          <cell r="B37">
            <v>38757</v>
          </cell>
          <cell r="C37" t="str">
            <v>Décalage 2 semaines jalon FCA/PCA CSCI dû à pbm NUC et manque caméra.  Dispo caméra fermée le 13/02 = 2 sms de décalage</v>
          </cell>
        </row>
        <row r="38">
          <cell r="B38">
            <v>38762</v>
          </cell>
          <cell r="C38" t="str">
            <v>Les avenants au périmètre du lot n'augmentant pas le CPP, CPE/PPS ne tiennent pas compte de ceux-ci</v>
          </cell>
        </row>
        <row r="39">
          <cell r="B39">
            <v>38778</v>
          </cell>
          <cell r="C39" t="str">
            <v>Financement du reroutage PXE10 à statuer</v>
          </cell>
        </row>
        <row r="40">
          <cell r="B40">
            <v>38804</v>
          </cell>
          <cell r="C40" t="str">
            <v>Décision de partir en qualif avec calibration dôme sur chaque caméra + retrofit PXE10 (même montage avec composants optimisés) + 73 K + dynamique vidéo initiale</v>
          </cell>
        </row>
        <row r="41">
          <cell r="B41">
            <v>38806</v>
          </cell>
          <cell r="C41" t="str">
            <v>L'OS a été fermé. A rouvrir ou ouvrir un nouveau ?</v>
          </cell>
        </row>
        <row r="42">
          <cell r="B42">
            <v>38812</v>
          </cell>
          <cell r="C42" t="str">
            <v>Planning affaire très tendu entre VCI et IGV. Mise en place de réunion quotidienne. Besoin GTO pour calibration caméra et mise à hauteur des cartes.</v>
          </cell>
        </row>
        <row r="43">
          <cell r="B43">
            <v>38819</v>
          </cell>
          <cell r="C43" t="str">
            <v>OS pour complément étude TRAITEMENT = 8603280</v>
          </cell>
        </row>
        <row r="44">
          <cell r="B44">
            <v>38842</v>
          </cell>
          <cell r="C44" t="str">
            <v>livraison d'une V02.00 CSCI VCI au 12/05 (V01.00 + ECPP006008, 6056, 6111) non-livrée</v>
          </cell>
        </row>
        <row r="45">
          <cell r="B45">
            <v>38842</v>
          </cell>
          <cell r="C45" t="str">
            <v>Dispo caméra ouverte au 05/06 pour évol + debug puis livraison V02.00 IGV au 28/06</v>
          </cell>
        </row>
        <row r="46">
          <cell r="A46" t="str">
            <v>x</v>
          </cell>
          <cell r="B46">
            <v>38849</v>
          </cell>
          <cell r="C46" t="str">
            <v>Acquisition vidéo numérique OK ce jour avec carte OCESA / PC CEDIP / ALTAIR et FPGA EPIC V02.01</v>
          </cell>
        </row>
        <row r="47">
          <cell r="A47" t="str">
            <v>x</v>
          </cell>
          <cell r="B47">
            <v>38869</v>
          </cell>
          <cell r="C47" t="str">
            <v>Reprise des travaux logiciels : corrections PCR, proposition de correction des pixels défectueux, réfléxion et maquettage sur l'amélioration du NUC BF</v>
          </cell>
        </row>
        <row r="48">
          <cell r="A48" t="str">
            <v>x</v>
          </cell>
          <cell r="B48">
            <v>38852</v>
          </cell>
          <cell r="C48" t="str">
            <v>Besoin d'une caméra pour debug et validation impératif au 21/6</v>
          </cell>
        </row>
        <row r="49">
          <cell r="A49" t="str">
            <v>x</v>
          </cell>
        </row>
        <row r="50">
          <cell r="B50" t="str">
            <v>Généralités lot traitement ^</v>
          </cell>
        </row>
        <row r="51">
          <cell r="A51" t="str">
            <v>x</v>
          </cell>
          <cell r="B51" t="str">
            <v>Algo NUC dynamique</v>
          </cell>
        </row>
        <row r="52">
          <cell r="B52">
            <v>38390</v>
          </cell>
          <cell r="C52" t="str">
            <v>Démarrage</v>
          </cell>
        </row>
        <row r="53">
          <cell r="B53">
            <v>38399</v>
          </cell>
          <cell r="C53" t="str">
            <v>Spé draft du FPGA disponible</v>
          </cell>
        </row>
        <row r="54">
          <cell r="B54">
            <v>38408</v>
          </cell>
          <cell r="C54" t="str">
            <v>Applicatif et CSCI Test terminé en attente FPGA</v>
          </cell>
        </row>
        <row r="55">
          <cell r="B55">
            <v>38418</v>
          </cell>
          <cell r="C55" t="str">
            <v>Livraison FPGA =&gt; soft opé V00.10 OK (test de régression)</v>
          </cell>
        </row>
        <row r="56">
          <cell r="B56">
            <v>38422</v>
          </cell>
          <cell r="C56" t="str">
            <v>filtrage temporel + application correction OK</v>
          </cell>
        </row>
        <row r="57">
          <cell r="B57">
            <v>38428</v>
          </cell>
          <cell r="C57" t="str">
            <v>FPGA opérationnel, applicatif en cours de débug</v>
          </cell>
        </row>
        <row r="58">
          <cell r="B58">
            <v>38434</v>
          </cell>
          <cell r="C58" t="str">
            <v>Mise à disposition ce jour d'une caméra</v>
          </cell>
        </row>
        <row r="59">
          <cell r="B59">
            <v>38435</v>
          </cell>
          <cell r="C59" t="str">
            <v>Image sans NUC dyn OK (non régression)</v>
          </cell>
        </row>
        <row r="60">
          <cell r="B60">
            <v>38450</v>
          </cell>
          <cell r="C60" t="str">
            <v>Image après NUC dyn mais peu pertinente</v>
          </cell>
        </row>
        <row r="61">
          <cell r="B61">
            <v>38455</v>
          </cell>
          <cell r="C61" t="str">
            <v>Réduction du CPP prévisionnel (2600 h pour maquette NUC)</v>
          </cell>
        </row>
        <row r="63">
          <cell r="B63">
            <v>38455</v>
          </cell>
          <cell r="C63" t="str">
            <v>J. FOURNIER remplace F. DUMAS de RAULY pour mise au point algo</v>
          </cell>
        </row>
        <row r="64">
          <cell r="B64">
            <v>38460</v>
          </cell>
          <cell r="C64" t="str">
            <v>Inversion probable des sens X et Y du µbal dans FPGA  en cours d'analyse =&gt; peut-être à l'origine d'une partie de la scène fantôme</v>
          </cell>
        </row>
        <row r="65">
          <cell r="B65">
            <v>38461</v>
          </cell>
          <cell r="C65" t="str">
            <v>Réduction du bruit temporel par accu des corrections (x16) =&gt; image beaucoup plus pertinente</v>
          </cell>
        </row>
        <row r="66">
          <cell r="B66">
            <v>38461</v>
          </cell>
          <cell r="C66" t="str">
            <v>1ère reflexion sur détection de PM à l'init =&gt; par filtrage médian 2D (taille à déterminer); efficace sur points isolés, à approfondir sur clusters</v>
          </cell>
        </row>
        <row r="67">
          <cell r="B67">
            <v>38470</v>
          </cell>
          <cell r="C67" t="str">
            <v>Problème de bruit à structure fixe à régler, progression stoppée</v>
          </cell>
        </row>
        <row r="68">
          <cell r="B68">
            <v>38509</v>
          </cell>
          <cell r="C68" t="str">
            <v>Suppression intégration spatiale =&gt; plus de bruit à structure fixe hormis rayonnement IRR-XP</v>
          </cell>
        </row>
        <row r="69">
          <cell r="B69">
            <v>38509</v>
          </cell>
          <cell r="C69" t="str">
            <v>Cas de la correction BF à voir =&gt; impact matériel sur MAQ-XP2</v>
          </cell>
        </row>
        <row r="70">
          <cell r="B70">
            <v>38509</v>
          </cell>
          <cell r="C70" t="str">
            <v>Algo DDD codé, 1er test encourageant</v>
          </cell>
        </row>
        <row r="71">
          <cell r="B71">
            <v>38519</v>
          </cell>
          <cell r="C71" t="str">
            <v>De gros soucis pour générer un code Flashable stable (pas de com LS notamment)</v>
          </cell>
        </row>
        <row r="72">
          <cell r="B72">
            <v>38545</v>
          </cell>
          <cell r="C72" t="str">
            <v>Merge soft NUC HF/BF =&gt; fantômes résiduels pas acceptable, nécessité de mise à jour beaucoup plus rapidement</v>
          </cell>
        </row>
        <row r="73">
          <cell r="B73">
            <v>38545</v>
          </cell>
          <cell r="C73" t="str">
            <v>NUC BF =&gt; fonctionnement satisfaisant à l'ambiante, nécessité d'étendre la correction sur plage de T°C étendue</v>
          </cell>
        </row>
        <row r="74">
          <cell r="B74">
            <v>38545</v>
          </cell>
          <cell r="C74" t="str">
            <v>DDD =&gt; validation en cours</v>
          </cell>
        </row>
        <row r="75">
          <cell r="B75">
            <v>38560</v>
          </cell>
          <cell r="C75" t="str">
            <v>DDD non-fonctionnel, pbm soft</v>
          </cell>
        </row>
        <row r="76">
          <cell r="B76">
            <v>38597</v>
          </cell>
          <cell r="C76" t="str">
            <v>DDD OK mais validation en cours</v>
          </cell>
        </row>
        <row r="77">
          <cell r="B77">
            <v>38597</v>
          </cell>
          <cell r="C77" t="str">
            <v>NUC BF = nécessité d’utiliser plusieurs tables corrections dômes (4-5 tables par champ)</v>
          </cell>
        </row>
        <row r="78">
          <cell r="B78">
            <v>38597</v>
          </cell>
          <cell r="C78" t="str">
            <v>NUC HF = travaux de réduction des fantômes en cours</v>
          </cell>
        </row>
        <row r="79">
          <cell r="B79">
            <v>38597</v>
          </cell>
          <cell r="C79" t="str">
            <v xml:space="preserve">Démonstration possible vers le 13/09 </v>
          </cell>
        </row>
        <row r="80">
          <cell r="B80">
            <v>38603</v>
          </cell>
          <cell r="C80" t="str">
            <v>HF : mesure temps réel et nettoyage logiciel en cours</v>
          </cell>
        </row>
        <row r="81">
          <cell r="B81">
            <v>38603</v>
          </cell>
          <cell r="C81" t="str">
            <v>DDD: valider, semble difficile de faire mieux</v>
          </cell>
        </row>
        <row r="82">
          <cell r="B82">
            <v>38603</v>
          </cell>
          <cell r="C82" t="str">
            <v>Pdt DEFOC: on prévoit de faire DDD, NUC HF à fond, application dôme</v>
          </cell>
        </row>
        <row r="83">
          <cell r="B83">
            <v>38610</v>
          </cell>
          <cell r="C83" t="str">
            <v>Merge DDD/NUC fait pour démo en tour</v>
          </cell>
        </row>
        <row r="84">
          <cell r="B84">
            <v>38622</v>
          </cell>
          <cell r="C84" t="str">
            <v>Démo ce jour avec RCP et RIS =&gt; de bons retours</v>
          </cell>
        </row>
        <row r="85">
          <cell r="B85">
            <v>38624</v>
          </cell>
          <cell r="C85" t="str">
            <v>demande du RIS de procédé au calcul auto de l'amplitude correction dome, 40 h</v>
          </cell>
        </row>
        <row r="86">
          <cell r="B86">
            <v>38624</v>
          </cell>
          <cell r="C86" t="str">
            <v>reste à faire: validation correction BF au démarrage</v>
          </cell>
        </row>
        <row r="87">
          <cell r="B87">
            <v>38624</v>
          </cell>
          <cell r="C87" t="str">
            <v>Décision: merge NUC dynamique sur MAQXP2</v>
          </cell>
        </row>
        <row r="88">
          <cell r="B88">
            <v>38629</v>
          </cell>
          <cell r="C88" t="str">
            <v>revue ARS ce jour =&gt; de nombreuses remarques du RIS</v>
          </cell>
        </row>
        <row r="89">
          <cell r="B89">
            <v>38635</v>
          </cell>
          <cell r="C89" t="str">
            <v>Exigence dans l'ARS sur correction dôme 25LSB =&gt; demande de l'affaire = 15 LSB à discuter</v>
          </cell>
        </row>
        <row r="90">
          <cell r="B90">
            <v>38645</v>
          </cell>
          <cell r="C90" t="str">
            <v>Réunion dome à monter Mercredi, propositions à faire</v>
          </cell>
        </row>
        <row r="91">
          <cell r="B91">
            <v>38665</v>
          </cell>
          <cell r="C91" t="str">
            <v>Des problèmes de gestion des taches temps réel (arrêt NUC HF)</v>
          </cell>
        </row>
        <row r="92">
          <cell r="B92">
            <v>38666</v>
          </cell>
          <cell r="C92" t="str">
            <v>Le RIS refuse le compromis sur l'exigence de correction de dôme, attente des résultats d'essais</v>
          </cell>
        </row>
        <row r="93">
          <cell r="B93">
            <v>38670</v>
          </cell>
          <cell r="C93" t="str">
            <v>Problèmes temps réel en investigation</v>
          </cell>
        </row>
        <row r="94">
          <cell r="B94">
            <v>38674</v>
          </cell>
          <cell r="C94" t="str">
            <v>Relevé charge CPU en cours sur banc</v>
          </cell>
        </row>
        <row r="95">
          <cell r="B95">
            <v>38673</v>
          </cell>
          <cell r="C95" t="str">
            <v>Caméra utilisée par le RIS pour relevés PERF</v>
          </cell>
        </row>
        <row r="96">
          <cell r="B96">
            <v>38678</v>
          </cell>
          <cell r="C96" t="str">
            <v>Divergence des corrections lors de réglage FOC =&gt; blocage corrections à coder</v>
          </cell>
        </row>
        <row r="97">
          <cell r="B97">
            <v>38688</v>
          </cell>
          <cell r="C97" t="str">
            <v>Décision d'anticiper le codage multi-table sur XP démo par sous-résolution des tables de correction BF</v>
          </cell>
        </row>
        <row r="98">
          <cell r="B98">
            <v>38692</v>
          </cell>
          <cell r="C98" t="str">
            <v>ARS en signature</v>
          </cell>
        </row>
        <row r="99">
          <cell r="B99">
            <v>38694</v>
          </cell>
          <cell r="C99" t="str">
            <v>codage du sous-échantillonnage en 1/16; pavage trop visible. OK en 1/4</v>
          </cell>
        </row>
        <row r="100">
          <cell r="B100">
            <v>38701</v>
          </cell>
          <cell r="C100" t="str">
            <v>codage OK pour tests perfo à 1/16, valid en cours dans caméra</v>
          </cell>
        </row>
        <row r="101">
          <cell r="B101">
            <v>39073</v>
          </cell>
          <cell r="C101" t="str">
            <v>Fonctionnement NUC table OK de -40 à +30 °C, mise à dispo à ISD</v>
          </cell>
        </row>
        <row r="102">
          <cell r="B102">
            <v>38719</v>
          </cell>
          <cell r="C102" t="str">
            <v>+5 j pour ce codage (divers pbm…)</v>
          </cell>
        </row>
        <row r="103">
          <cell r="B103">
            <v>38719</v>
          </cell>
          <cell r="C103" t="str">
            <v>MAF KO</v>
          </cell>
        </row>
        <row r="104">
          <cell r="B104">
            <v>38722</v>
          </cell>
          <cell r="C104" t="str">
            <v>MAF de nouveau opérationnel après regonflage</v>
          </cell>
        </row>
        <row r="105">
          <cell r="B105">
            <v>38722</v>
          </cell>
          <cell r="C105" t="str">
            <v>Merge avec appli en cours, intégration sur MAQ-XP2 à partir du 09/01 pdt 3 j. Ensuite il faut une caméra !!!</v>
          </cell>
        </row>
        <row r="106">
          <cell r="B106">
            <v>38722</v>
          </cell>
          <cell r="C106" t="str">
            <v>Test perfo table NUC 1/16 en attente de ISD.</v>
          </cell>
        </row>
        <row r="107">
          <cell r="B107">
            <v>38726</v>
          </cell>
          <cell r="C107" t="str">
            <v>La MAF est à nouveau en panne. Essais de perfo retardés</v>
          </cell>
        </row>
        <row r="108">
          <cell r="B108">
            <v>38728</v>
          </cell>
          <cell r="C108" t="str">
            <v>MAF remplacée par ISD, mais cal usine HS, en cours de debug</v>
          </cell>
        </row>
        <row r="109">
          <cell r="B109">
            <v>38729</v>
          </cell>
          <cell r="C109" t="str">
            <v>Merge XP2 OK sur carte, vérif charge CPU avec CANBUS à faire</v>
          </cell>
        </row>
        <row r="110">
          <cell r="B110">
            <v>38734</v>
          </cell>
          <cell r="C110" t="str">
            <v>Travaux sur caméra démo suspendue compte tenu de l'instabilité plan focal</v>
          </cell>
        </row>
        <row r="111">
          <cell r="B111">
            <v>38736</v>
          </cell>
          <cell r="C111" t="str">
            <v>Suite à pbm BGA sur MAQ-XP2, grosse difficulté pour faire mettre à dispo une caméra</v>
          </cell>
        </row>
        <row r="112">
          <cell r="B112">
            <v>38743</v>
          </cell>
          <cell r="C112" t="str">
            <v>NUC opérationnel sur structure ouverte. Optimisation à faire sur structure fermée</v>
          </cell>
        </row>
        <row r="113">
          <cell r="B113">
            <v>38749</v>
          </cell>
          <cell r="C113" t="str">
            <v>Mésentente sur le contenu du cahier de test ALGO entre RIS et RLT. Cahier en STANDBY</v>
          </cell>
        </row>
        <row r="114">
          <cell r="B114">
            <v>38751</v>
          </cell>
          <cell r="C114" t="str">
            <v>CMD CAL dôme HS, PCR5200 en cours de codage</v>
          </cell>
        </row>
        <row r="115">
          <cell r="B115">
            <v>38751</v>
          </cell>
          <cell r="C115" t="str">
            <v>Paramétrage NUC HF sur structure ouverte malgré une MAF défaillante</v>
          </cell>
        </row>
        <row r="116">
          <cell r="B116">
            <v>38754</v>
          </cell>
          <cell r="C116" t="str">
            <v>Aveant PCR5200 codée et testée</v>
          </cell>
        </row>
        <row r="117">
          <cell r="B117">
            <v>38754</v>
          </cell>
          <cell r="C117" t="str">
            <v>L'absence de caméra opérationnelle pénalise très fortement l'optimisation du NUC</v>
          </cell>
        </row>
        <row r="118">
          <cell r="B118">
            <v>38757</v>
          </cell>
          <cell r="C118" t="str">
            <v>Cahier de tests ALGO (niveau caméra) à rédiger par ALGO, surcoût et retard à prévoir</v>
          </cell>
        </row>
        <row r="119">
          <cell r="B119">
            <v>38757</v>
          </cell>
          <cell r="C119" t="str">
            <v>Pbm technique avec la defoc et les accu =&gt; freine l'avancement du la map NUC</v>
          </cell>
        </row>
        <row r="120">
          <cell r="B120">
            <v>38763</v>
          </cell>
          <cell r="C120" t="str">
            <v>Revue de code ce jour pour debugger la partie applicative du NUC dynamique</v>
          </cell>
        </row>
        <row r="121">
          <cell r="B121">
            <v>38768</v>
          </cell>
          <cell r="C121" t="str">
            <v>Il semble qu'une bonne partie des pbms de perf ALGO vienne de pbm de mesures de temp pf</v>
          </cell>
        </row>
        <row r="122">
          <cell r="B122">
            <v>38770</v>
          </cell>
          <cell r="C122" t="str">
            <v xml:space="preserve">Mise en étuve d'une VCI pour tables dômes. Forme du dome préoccupante. </v>
          </cell>
        </row>
        <row r="123">
          <cell r="B123">
            <v>38776</v>
          </cell>
          <cell r="C123" t="str">
            <v>Dans le but d'une convergence rapide pour entamer la qualif avec le NUC dynamique, mise en place de réunion bi-hebdomadaire</v>
          </cell>
        </row>
        <row r="124">
          <cell r="B124">
            <v>38778</v>
          </cell>
          <cell r="C124" t="str">
            <v>Démo à DCAM =&gt; bon retour</v>
          </cell>
        </row>
        <row r="125">
          <cell r="B125">
            <v>38778</v>
          </cell>
          <cell r="C125" t="str">
            <v>Analyse en cours pour correction des défauts MF/BF du détecteur</v>
          </cell>
        </row>
        <row r="126">
          <cell r="B126">
            <v>38778</v>
          </cell>
          <cell r="C126" t="str">
            <v>La mise au point NUC sur terrain va être réalisée en tour optro</v>
          </cell>
        </row>
        <row r="127">
          <cell r="B127">
            <v>38804</v>
          </cell>
          <cell r="C127" t="str">
            <v>Les mesures de corrections BF en thermique effectuées par ISD sont OK =&gt; on part en qualification en calibrant chaque caméra</v>
          </cell>
        </row>
        <row r="128">
          <cell r="B128">
            <v>38805</v>
          </cell>
          <cell r="C128" t="str">
            <v>Nouveau cahier de tests en cours</v>
          </cell>
        </row>
        <row r="129">
          <cell r="B129">
            <v>38806</v>
          </cell>
          <cell r="C129" t="str">
            <v>FTM OK (voir si NUC stoppé), dôme résiduel OK sur cache mais sur CN à faire. MRTD à faire</v>
          </cell>
        </row>
        <row r="130">
          <cell r="B130">
            <v>38819</v>
          </cell>
          <cell r="C130" t="str">
            <v>Caméra VCI calibrée en dôme, image satisfaisante</v>
          </cell>
        </row>
        <row r="131">
          <cell r="B131">
            <v>38819</v>
          </cell>
          <cell r="C131" t="str">
            <v>Pbm détection usine de PM sur caméra IGV = trop de PM (= MCT) !!!</v>
          </cell>
        </row>
        <row r="132">
          <cell r="B132">
            <v>38826</v>
          </cell>
          <cell r="C132" t="str">
            <v>Revue du cahier de test effectuée</v>
          </cell>
        </row>
        <row r="133">
          <cell r="B133">
            <v>38826</v>
          </cell>
          <cell r="C133" t="str">
            <v>Compte tenu du planning affaire très chargé =&gt; difficulté de réaliser les tests de perfo du NUC conformément au cahier de tests algo</v>
          </cell>
        </row>
        <row r="134">
          <cell r="B134">
            <v>38834</v>
          </cell>
          <cell r="C134" t="str">
            <v xml:space="preserve">Réunion affaire NUC = solution EVS non-retenue (pas de garantie d'élimination des défauts BF).
- On compte sur l'amélioration de la mesure de temp-dw pour la reproductibilité des tables de dômes
- Pour éviter les fantômes, voir la possibilité de débrayer </v>
          </cell>
        </row>
        <row r="135">
          <cell r="B135">
            <v>38835</v>
          </cell>
          <cell r="C135" t="str">
            <v>Solution pour réduire l'apparition des fantômes = augmenter NUCDseuilmoyenne pour réactiver moins facilement le NUC en cas de fort changement de moyenne de l'image. Décider quelle valeur on met pour la V02.00</v>
          </cell>
        </row>
        <row r="136">
          <cell r="B136">
            <v>38849</v>
          </cell>
          <cell r="C136" t="str">
            <v>Solution pour réduire l'apparition des fantômes : solution à voir après essais nouvelle PXE10 et nouveau NUC BF</v>
          </cell>
        </row>
        <row r="137">
          <cell r="A137" t="str">
            <v>x</v>
          </cell>
          <cell r="B137">
            <v>38880</v>
          </cell>
          <cell r="C137" t="str">
            <v>Maquetttage en cours sur juin : solution NUC BF dynamique par accumulation de diffférences d'offsets</v>
          </cell>
        </row>
        <row r="138">
          <cell r="A138" t="str">
            <v>x</v>
          </cell>
          <cell r="B138">
            <v>38880</v>
          </cell>
          <cell r="C138" t="str">
            <v>Proposition d'amélioration de NUC HF : à faire en fonctions des améliorations apportées sur le NUC BF (HW et SW), régalges sur les conditions de déclenchement, pas de retouche d'algo à priori</v>
          </cell>
        </row>
        <row r="139">
          <cell r="A139" t="str">
            <v>X</v>
          </cell>
          <cell r="B139">
            <v>38901</v>
          </cell>
          <cell r="C139" t="str">
            <v>Acquisition numériques réalisée sur structure ouverte. Expertise en cours. Difficultén technique pour l'exploitation dû à la non numérotation des imagettes et à la grande taille des séquences.</v>
          </cell>
        </row>
        <row r="140">
          <cell r="A140" t="str">
            <v>x</v>
          </cell>
        </row>
        <row r="141">
          <cell r="B141" t="str">
            <v>Algo NUC dynamique ^</v>
          </cell>
        </row>
        <row r="142">
          <cell r="A142" t="str">
            <v>x</v>
          </cell>
          <cell r="B142" t="str">
            <v>Electronique MAQ-XP2</v>
          </cell>
        </row>
        <row r="143">
          <cell r="B143">
            <v>38485</v>
          </cell>
          <cell r="C143" t="str">
            <v>top RCP pour démarrage des travaux MAQ-XP2 (architecture MAQ)</v>
          </cell>
        </row>
        <row r="144">
          <cell r="B144">
            <v>38510</v>
          </cell>
          <cell r="C144" t="str">
            <v>démarrage ce jour des travaux de conception</v>
          </cell>
        </row>
        <row r="145">
          <cell r="B145">
            <v>38512</v>
          </cell>
          <cell r="C145" t="str">
            <v>PIDS draft 1 disponible ce jour</v>
          </cell>
        </row>
        <row r="146">
          <cell r="B146">
            <v>38517</v>
          </cell>
          <cell r="C146" t="str">
            <v>Modifications importantes de l'encombrement méca. =&gt; réimplantation à prévoir (non chiffrée dans périmètre actuel)</v>
          </cell>
        </row>
        <row r="147">
          <cell r="B147">
            <v>38518</v>
          </cell>
          <cell r="C147" t="str">
            <v>Décision de développer le FPGA sur Virtex 2 pour avancer au maximum les travaux Kernel</v>
          </cell>
        </row>
        <row r="148">
          <cell r="B148">
            <v>38533</v>
          </cell>
          <cell r="C148" t="str">
            <v>Peer review schéma effectuée ce jour</v>
          </cell>
        </row>
        <row r="149">
          <cell r="B149">
            <v>38538</v>
          </cell>
          <cell r="C149" t="str">
            <v>Départ P&amp;R chez ACAMAS, devis = 12 483</v>
          </cell>
        </row>
        <row r="150">
          <cell r="B150">
            <v>38551</v>
          </cell>
          <cell r="C150" t="str">
            <v>Incompréhension sur chaine mesure TEMP-PF =&gt; il faut passer à 16 bits sur MAQ-XP2 !!</v>
          </cell>
        </row>
        <row r="151">
          <cell r="B151">
            <v>38575</v>
          </cell>
          <cell r="C151" t="str">
            <v>départ en fab du CI en 4 semaines</v>
          </cell>
        </row>
        <row r="152">
          <cell r="B152">
            <v>38597</v>
          </cell>
          <cell r="C152" t="str">
            <v>Rx Q=3 prévu le 30/09</v>
          </cell>
        </row>
        <row r="153">
          <cell r="B153">
            <v>38597</v>
          </cell>
          <cell r="C153" t="str">
            <v>CPA/CRE en cours de rédaction =&gt; à terminer absolument avant la réception de la carte</v>
          </cell>
        </row>
        <row r="154">
          <cell r="B154">
            <v>38622</v>
          </cell>
          <cell r="C154" t="str">
            <v>Réception + mise sous tension 1ère carte ce jour, des problèmes de fab repérés.</v>
          </cell>
        </row>
        <row r="155">
          <cell r="B155">
            <v>38623</v>
          </cell>
          <cell r="C155" t="str">
            <v>départ ce jour de Q=2 cartes avec TAKAYA partiel</v>
          </cell>
        </row>
        <row r="156">
          <cell r="B156">
            <v>38623</v>
          </cell>
          <cell r="C156" t="str">
            <v>surcharge chaine de prod pour les 3 suivantes, date livraison en attente</v>
          </cell>
        </row>
        <row r="157">
          <cell r="B157">
            <v>38624</v>
          </cell>
          <cell r="C157" t="str">
            <v>Chargement FPGA OK, des problèmes avec le JTAG</v>
          </cell>
        </row>
        <row r="158">
          <cell r="B158">
            <v>38631</v>
          </cell>
          <cell r="C158" t="str">
            <v>Avancement nominal de la MAP, JTAG OK, objectif 1 carte à l'appli le 14/10</v>
          </cell>
        </row>
        <row r="159">
          <cell r="B159">
            <v>38635</v>
          </cell>
          <cell r="C159" t="str">
            <v>Objectif: livraison MAQ-XP2 à GTO/L le 14/10</v>
          </cell>
        </row>
        <row r="160">
          <cell r="B160">
            <v>38645</v>
          </cell>
          <cell r="C160" t="str">
            <v>Livraison d'une carte à GTO/L + Kernel le 21/10</v>
          </cell>
        </row>
        <row r="161">
          <cell r="B161">
            <v>38660</v>
          </cell>
          <cell r="C161" t="str">
            <v>TRR passée ce jour =&gt; CPA/CRE archivés</v>
          </cell>
        </row>
        <row r="162">
          <cell r="B162">
            <v>38664</v>
          </cell>
          <cell r="C162" t="str">
            <v>Livraison 2ème carte à GTO/L (uptodate)</v>
          </cell>
        </row>
        <row r="163">
          <cell r="B163">
            <v>38666</v>
          </cell>
          <cell r="C163" t="str">
            <v>Déroulement CPA/CRE sur 1ère carte en cours</v>
          </cell>
        </row>
        <row r="164">
          <cell r="B164">
            <v>38677</v>
          </cell>
          <cell r="C164" t="str">
            <v>livraison de la 1ère carte validée à IDC</v>
          </cell>
        </row>
        <row r="165">
          <cell r="B165">
            <v>38688</v>
          </cell>
          <cell r="C165" t="str">
            <v>livraison de la 2ème carte validée à IDC</v>
          </cell>
        </row>
        <row r="166">
          <cell r="B166">
            <v>38691</v>
          </cell>
          <cell r="C166" t="str">
            <v>non-conformité  PCR4604 (fréquence vidéo), 4763 (pbm démarrage à chaud), 4842 (fiabilité GF30)</v>
          </cell>
        </row>
        <row r="167">
          <cell r="B167">
            <v>38722</v>
          </cell>
          <cell r="C167" t="str">
            <v>PCR4763 (pbm démarrage à chaud) résolu, pbm soudure</v>
          </cell>
        </row>
        <row r="168">
          <cell r="B168">
            <v>38722</v>
          </cell>
          <cell r="C168" t="str">
            <v>Acceptation de Q = 3  en cours</v>
          </cell>
        </row>
        <row r="169">
          <cell r="B169">
            <v>38722</v>
          </cell>
          <cell r="C169" t="str">
            <v>Retard réception des 5 cartes équipées de FPGA en gamme I, Rx prévu le 18/01</v>
          </cell>
        </row>
        <row r="170">
          <cell r="B170">
            <v>38722</v>
          </cell>
          <cell r="C170" t="str">
            <v>PCR4604 (fréquence vidéo) retrofit en cours</v>
          </cell>
        </row>
        <row r="171">
          <cell r="B171">
            <v>38722</v>
          </cell>
          <cell r="C171" t="str">
            <v>2/3 cartes acceptées, 1 carte en surconso</v>
          </cell>
        </row>
        <row r="172">
          <cell r="B172">
            <v>38723</v>
          </cell>
          <cell r="C172" t="str">
            <v>non-conformité résiduelle: PCR0004842 (fiabilité GF30)</v>
          </cell>
        </row>
        <row r="173">
          <cell r="B173">
            <v>38729</v>
          </cell>
          <cell r="C173" t="str">
            <v>Une 2ème carte en rideau dû à soudure FPGA, carte retournée à ALTREL.</v>
          </cell>
        </row>
        <row r="174">
          <cell r="B174">
            <v>38735</v>
          </cell>
          <cell r="C174" t="str">
            <v>Une 3ème carte en rideau dû à soudure FPGA + autre BGA dessoudé ??</v>
          </cell>
        </row>
        <row r="175">
          <cell r="B175">
            <v>38741</v>
          </cell>
          <cell r="C175" t="str">
            <v>Une 4ème carte en rideau dû à soudure FPGA</v>
          </cell>
        </row>
        <row r="176">
          <cell r="B176">
            <v>38756</v>
          </cell>
          <cell r="C176" t="str">
            <v>FCA/PCA en cours, plus de non-conformité.</v>
          </cell>
        </row>
        <row r="177">
          <cell r="B177">
            <v>38756</v>
          </cell>
          <cell r="C177" t="str">
            <v>Changement de filtre vidéo en cours suite à demande RIS. Si OK avenant à demander.</v>
          </cell>
        </row>
        <row r="178">
          <cell r="B178">
            <v>38762</v>
          </cell>
          <cell r="C178" t="str">
            <v>50003 et 50007  OK après retrofit MN9 par ASCO</v>
          </cell>
        </row>
        <row r="179">
          <cell r="B179">
            <v>38762</v>
          </cell>
          <cell r="C179" t="str">
            <v>Reste 50001, 50005, 50008 à réparer</v>
          </cell>
        </row>
        <row r="180">
          <cell r="B180">
            <v>38771</v>
          </cell>
          <cell r="C180" t="str">
            <v>Fiabilité OK après réétude du taux de charge.</v>
          </cell>
        </row>
        <row r="181">
          <cell r="B181">
            <v>38778</v>
          </cell>
          <cell r="C181" t="str">
            <v>Reroutage pour derisk série en cours</v>
          </cell>
        </row>
        <row r="182">
          <cell r="B182">
            <v>38778</v>
          </cell>
          <cell r="C182" t="str">
            <v>Des pbms avec synchro ext. observés en intégration. Analyse en cours (profiter du reroutage si pbm)</v>
          </cell>
        </row>
        <row r="183">
          <cell r="B183">
            <v>38778</v>
          </cell>
          <cell r="C183" t="str">
            <v>Spécification carte en rév. A en approbation par le RIS pour FCA/PCA</v>
          </cell>
        </row>
        <row r="184">
          <cell r="B184">
            <v>38806</v>
          </cell>
          <cell r="C184" t="str">
            <v>CEM = Des pbms en susceptibilité en BF contraint à rajouter un fil sur MAQ-XP2, retrofit en cours</v>
          </cell>
        </row>
        <row r="185">
          <cell r="B185">
            <v>38827</v>
          </cell>
          <cell r="C185" t="str">
            <v>Décision affaire à prendre concernant le passage en AB de la carte compte tenu de la V02,00 du FPGA. Spé faite à faire approuver.</v>
          </cell>
        </row>
        <row r="186">
          <cell r="A186" t="str">
            <v>x</v>
          </cell>
          <cell r="B186" t="str">
            <v>Electronique PXE10-QW</v>
          </cell>
        </row>
        <row r="187">
          <cell r="B187">
            <v>38413</v>
          </cell>
          <cell r="C187" t="str">
            <v>Démarrage étude</v>
          </cell>
        </row>
        <row r="188">
          <cell r="B188">
            <v>38418</v>
          </cell>
          <cell r="C188" t="str">
            <v>Mise en parallèle de 2 personnes pour tenir le planning</v>
          </cell>
        </row>
        <row r="189">
          <cell r="B189">
            <v>38425</v>
          </cell>
          <cell r="C189" t="str">
            <v>Démarrage du schéma</v>
          </cell>
        </row>
        <row r="190">
          <cell r="B190">
            <v>38425</v>
          </cell>
          <cell r="C190" t="str">
            <v>Peer Review schéma programmée le 22/03</v>
          </cell>
        </row>
        <row r="191">
          <cell r="B191">
            <v>38432</v>
          </cell>
          <cell r="C191" t="str">
            <v>Suite à remise en cause architecture, décalage peer review en S13</v>
          </cell>
        </row>
        <row r="192">
          <cell r="B192">
            <v>38434</v>
          </cell>
          <cell r="C192" t="str">
            <v>Décision métier de choisir le AD9248 avec étage analogique différentiel (gros gain en puissance et faible détérioration du bruit par rapport à AD9248)</v>
          </cell>
        </row>
        <row r="193">
          <cell r="B193">
            <v>38457</v>
          </cell>
          <cell r="C193" t="str">
            <v>2nd peer review avec RIS programmé le 19/04 avec pré-revue de la 306</v>
          </cell>
        </row>
        <row r="194">
          <cell r="B194">
            <v>38457</v>
          </cell>
          <cell r="C194" t="str">
            <v>Contour OK =&gt; Démarrage PLACEMENT ce jour, le routage sera sous-traité</v>
          </cell>
        </row>
        <row r="195">
          <cell r="B195">
            <v>38460</v>
          </cell>
          <cell r="C195" t="str">
            <v>Suite aux remarques du RIS et RLT sur schéma PXE10 de nombreux points à revoir et statuer</v>
          </cell>
        </row>
        <row r="196">
          <cell r="B196">
            <v>38460</v>
          </cell>
          <cell r="C196" t="str">
            <v>Obtention d'une céramique cryostat de SOFRADIR pour montage plots détecteur</v>
          </cell>
        </row>
        <row r="197">
          <cell r="B197">
            <v>38463</v>
          </cell>
          <cell r="C197" t="str">
            <v>Départ placement routage chez ACAMAS (offre 5041901, 6099 €, 3 semaines)</v>
          </cell>
        </row>
        <row r="198">
          <cell r="B198">
            <v>38467</v>
          </cell>
          <cell r="C198" t="str">
            <v>Difficulté sur la conception =&gt; modification du schéma</v>
          </cell>
        </row>
        <row r="199">
          <cell r="B199">
            <v>38474</v>
          </cell>
          <cell r="C199" t="str">
            <v xml:space="preserve">Efforts à faire sur la conso (objectif 1,4 W critique) =&gt; modification du schéma, retard </v>
          </cell>
        </row>
        <row r="200">
          <cell r="B200">
            <v>38476</v>
          </cell>
          <cell r="C200" t="str">
            <v>Retard de 2 semaines à prévoir sur réception cartes</v>
          </cell>
        </row>
        <row r="201">
          <cell r="B201">
            <v>38481</v>
          </cell>
          <cell r="C201" t="str">
            <v>Décision de n'utiliser que 2 voies pour réduction conso.</v>
          </cell>
        </row>
        <row r="202">
          <cell r="B202">
            <v>38492</v>
          </cell>
          <cell r="C202" t="str">
            <v>CIATC réalise le contour d'une bride méca</v>
          </cell>
        </row>
        <row r="203">
          <cell r="B203">
            <v>38503</v>
          </cell>
          <cell r="C203" t="str">
            <v>Départ en fabrication du CI en 7 jours ouvrés chez ACB</v>
          </cell>
        </row>
        <row r="204">
          <cell r="B204">
            <v>38516</v>
          </cell>
          <cell r="C204" t="str">
            <v>CI reçus ce jour</v>
          </cell>
        </row>
        <row r="205">
          <cell r="B205">
            <v>38534</v>
          </cell>
          <cell r="C205" t="str">
            <v>Réception de Q=4 ce jour</v>
          </cell>
        </row>
        <row r="206">
          <cell r="B206">
            <v>38545</v>
          </cell>
          <cell r="C206" t="str">
            <v>Tests fonctionnels des voies ana, séquencement MST, alim polar, CAN OK</v>
          </cell>
        </row>
        <row r="207">
          <cell r="B207">
            <v>38546</v>
          </cell>
          <cell r="C207" t="str">
            <v>MUX, CNA, mire, Bruit OK</v>
          </cell>
        </row>
        <row r="208">
          <cell r="B208">
            <v>38560</v>
          </cell>
          <cell r="C208" t="str">
            <v>Intégration PXE10 DETMAF OK ce jour</v>
          </cell>
        </row>
        <row r="209">
          <cell r="B209">
            <v>38561</v>
          </cell>
          <cell r="C209" t="str">
            <v>Pbm casse flex sur 2 cartes =&gt; une carte renvoyée à ALTREL pour expertise (pbm fab ?)</v>
          </cell>
        </row>
        <row r="210">
          <cell r="B210">
            <v>38561</v>
          </cell>
          <cell r="C210" t="str">
            <v>Carte livrée ce jour à TET ns 500004 pour caractérisation dét QW avec note de livraison gto05-1099</v>
          </cell>
        </row>
        <row r="211">
          <cell r="B211">
            <v>38602</v>
          </cell>
          <cell r="C211" t="str">
            <v>Relance ce jour de Q = 6 cartes dans la définition actuelle</v>
          </cell>
        </row>
        <row r="212">
          <cell r="B212">
            <v>38623</v>
          </cell>
          <cell r="C212" t="str">
            <v>SCCB faite ce jour pour évolution dossier, dossier envoyé le 05/10</v>
          </cell>
        </row>
        <row r="213">
          <cell r="B213">
            <v>38631</v>
          </cell>
          <cell r="C213" t="str">
            <v>Image caméra OK mais des pbms de perturbation image en gain 8</v>
          </cell>
        </row>
        <row r="214">
          <cell r="B214">
            <v>38632</v>
          </cell>
          <cell r="C214" t="str">
            <v>Revue de CPA-CRE ce jour</v>
          </cell>
        </row>
        <row r="215">
          <cell r="B215">
            <v>38664</v>
          </cell>
          <cell r="C215" t="str">
            <v>Nette amélioration du bruit =&gt; PCR rédigée</v>
          </cell>
        </row>
        <row r="216">
          <cell r="B216">
            <v>38665</v>
          </cell>
          <cell r="C216" t="str">
            <v>Réception PXE10 en Q=8</v>
          </cell>
        </row>
        <row r="217">
          <cell r="B217">
            <v>38666</v>
          </cell>
          <cell r="C217" t="str">
            <v>planning très tendu pour validation des 2 PXE10 + CPA/CRE à terminer</v>
          </cell>
        </row>
        <row r="218">
          <cell r="B218">
            <v>38677</v>
          </cell>
          <cell r="C218" t="str">
            <v>livraison 1ère carte validée à IDC</v>
          </cell>
        </row>
        <row r="219">
          <cell r="B219">
            <v>38687</v>
          </cell>
          <cell r="C219" t="str">
            <v>TRR passée ce jour =&gt; CPA/CRE à archiver</v>
          </cell>
        </row>
        <row r="220">
          <cell r="B220">
            <v>38688</v>
          </cell>
          <cell r="C220" t="str">
            <v>livraison 2ème carte validée à IDC</v>
          </cell>
        </row>
        <row r="221">
          <cell r="B221">
            <v>38692</v>
          </cell>
          <cell r="C221" t="str">
            <v>Non-conformité PCR4677 (coupure alim), 4754 (BP et bruit vidéo à chaud), 4931 (offset sur dynamique vidéo)</v>
          </cell>
        </row>
        <row r="222">
          <cell r="B222">
            <v>38726</v>
          </cell>
          <cell r="C222" t="str">
            <v>non-conformités en cours d'étude</v>
          </cell>
        </row>
        <row r="223">
          <cell r="B223">
            <v>38729</v>
          </cell>
          <cell r="C223" t="str">
            <v>Modification de la dynamique vidéo en cours, financement à demander</v>
          </cell>
        </row>
        <row r="224">
          <cell r="B224">
            <v>38733</v>
          </cell>
          <cell r="C224" t="str">
            <v>Carte PXE10 modifiée dynamique + PCR4931 disponible</v>
          </cell>
        </row>
        <row r="225">
          <cell r="B225">
            <v>38749</v>
          </cell>
          <cell r="C225" t="str">
            <v>L'exigence coupure d'alim peut être retirée compte tenu du mail INDIGO (pas de risque)</v>
          </cell>
        </row>
        <row r="226">
          <cell r="B226">
            <v>38756</v>
          </cell>
          <cell r="C226" t="str">
            <v>ECR47965 acceptée (120 h) modif dynamique + offset, travaux à commencer ASAP</v>
          </cell>
        </row>
        <row r="227">
          <cell r="B227">
            <v>38756</v>
          </cell>
          <cell r="C227" t="str">
            <v>Simulation en cours pour précision température et settling time. TRES URGENT la série en dépend</v>
          </cell>
        </row>
        <row r="228">
          <cell r="B228">
            <v>38758</v>
          </cell>
          <cell r="C228" t="str">
            <v>PRECISION TEMP_DW hors tol. GROSSE NON-CONFORMITE A RESOUDRE oblige à de nombreuses modif HW. Il semble qu'il faille aller au delà de la spé !!! CARTE A REETUDIER !</v>
          </cell>
        </row>
        <row r="229">
          <cell r="B229">
            <v>38770</v>
          </cell>
          <cell r="C229" t="str">
            <v>Mesure de température DW en cours d'étude par SSP, maquettage sur PXE10 puis reroutage. TOP CI LE 15/03</v>
          </cell>
        </row>
        <row r="230">
          <cell r="B230">
            <v>38778</v>
          </cell>
          <cell r="C230" t="str">
            <v>Optimisation mesure temp en cours (voir note gto06-0634). Objectif: TOP CI le 24/04</v>
          </cell>
        </row>
        <row r="231">
          <cell r="B231">
            <v>38789</v>
          </cell>
          <cell r="C231" t="str">
            <v>Diffusion note sur synthèse mesure temp dw gto06-0497</v>
          </cell>
        </row>
        <row r="232">
          <cell r="B232">
            <v>38804</v>
          </cell>
          <cell r="C232" t="str">
            <v>Essai maquette en cours</v>
          </cell>
        </row>
        <row r="233">
          <cell r="B233">
            <v>38804</v>
          </cell>
          <cell r="C233" t="str">
            <v>Cablage nouveau montage sur une PXE10 en cours</v>
          </cell>
        </row>
        <row r="234">
          <cell r="B234">
            <v>38805</v>
          </cell>
          <cell r="C234" t="str">
            <v>Compte rendu de manip sur nouveau montage fait. Conclusion conforme à la théorie</v>
          </cell>
        </row>
        <row r="235">
          <cell r="B235">
            <v>38806</v>
          </cell>
          <cell r="C235" t="str">
            <v>Pour qualif, optimisation mesure TEMP_PF à faire + dynamique vidéo initiale</v>
          </cell>
        </row>
        <row r="236">
          <cell r="B236">
            <v>38812</v>
          </cell>
          <cell r="C236" t="str">
            <v>Reroutage chiffrer à hauteur de 90 k€, travaux à démarrer urgemment !!</v>
          </cell>
        </row>
        <row r="237">
          <cell r="B237">
            <v>38827</v>
          </cell>
          <cell r="C237" t="str">
            <v>Spé rév A terminée à approuver</v>
          </cell>
        </row>
        <row r="238">
          <cell r="B238">
            <v>38827</v>
          </cell>
          <cell r="C238" t="str">
            <v>Spé AB terminée, à approuver</v>
          </cell>
        </row>
        <row r="239">
          <cell r="B239">
            <v>38827</v>
          </cell>
          <cell r="C239" t="str">
            <v>Démarrage schéma ce jour par Stéphane BARDET</v>
          </cell>
        </row>
        <row r="240">
          <cell r="B240">
            <v>38833</v>
          </cell>
          <cell r="C240" t="str">
            <v>Attente approbation RIS des spés</v>
          </cell>
        </row>
        <row r="241">
          <cell r="B241">
            <v>38834</v>
          </cell>
          <cell r="C241" t="str">
            <v>Diffusion du schéma, remarques à faire</v>
          </cell>
        </row>
        <row r="242">
          <cell r="B242">
            <v>38840</v>
          </cell>
          <cell r="C242" t="str">
            <v>Démarrage P&amp;R chez ACAMAS.</v>
          </cell>
        </row>
        <row r="243">
          <cell r="B243">
            <v>38842</v>
          </cell>
          <cell r="C243" t="str">
            <v>Q = 10 commandées en phase série</v>
          </cell>
        </row>
        <row r="244">
          <cell r="A244" t="str">
            <v>x</v>
          </cell>
          <cell r="B244">
            <v>38848</v>
          </cell>
          <cell r="C244" t="str">
            <v>Revue de placement ce jour, pas de pbm de surface</v>
          </cell>
        </row>
        <row r="245">
          <cell r="A245" t="str">
            <v>x</v>
          </cell>
          <cell r="B245">
            <v>38859</v>
          </cell>
          <cell r="C245" t="str">
            <v>Revue de routage effectuée. Quelques retouches mineures. Lancement fab prévu le 29/05</v>
          </cell>
        </row>
        <row r="246">
          <cell r="A246" t="str">
            <v>x</v>
          </cell>
          <cell r="B246">
            <v>38867</v>
          </cell>
          <cell r="C246" t="str">
            <v>Transmission du dossier de définition de la carte PXE10 à ALTREL</v>
          </cell>
        </row>
        <row r="247">
          <cell r="A247" t="str">
            <v>x</v>
          </cell>
          <cell r="B247">
            <v>38884</v>
          </cell>
          <cell r="C247" t="str">
            <v>Toujours pas de confirmation du délai de fin juin par ALTREL =&gt; risque important de retard sur la nouvelle PXE10</v>
          </cell>
        </row>
        <row r="248">
          <cell r="A248" t="str">
            <v>X</v>
          </cell>
          <cell r="B248">
            <v>38891</v>
          </cell>
          <cell r="C248" t="str">
            <v>Problème d'oscillation sortie vidéo numérique sur la carte PXE10 n°500012.  Le pb a disparu. Est-ce un faux pb.? Voir action.</v>
          </cell>
        </row>
        <row r="249">
          <cell r="A249" t="str">
            <v>X</v>
          </cell>
          <cell r="B249">
            <v>38896</v>
          </cell>
          <cell r="C249" t="str">
            <v>Carte PXE10 reroutées (BA) promis par Altrel pour le 31/07/06.</v>
          </cell>
        </row>
        <row r="250">
          <cell r="B250">
            <v>38891</v>
          </cell>
          <cell r="C250" t="str">
            <v>Oscillation de la lentille L4 selon certaine température.</v>
          </cell>
        </row>
        <row r="253">
          <cell r="A253" t="str">
            <v>x</v>
          </cell>
        </row>
        <row r="254">
          <cell r="A254" t="str">
            <v>x</v>
          </cell>
          <cell r="B254" t="str">
            <v>Electronique PXE10-QW ^</v>
          </cell>
        </row>
        <row r="256">
          <cell r="B256" t="str">
            <v>Electronique PXE11-MCT</v>
          </cell>
        </row>
        <row r="257">
          <cell r="B257">
            <v>38470</v>
          </cell>
          <cell r="C257" t="str">
            <v>Démarrage des travaux de conception ce jour</v>
          </cell>
        </row>
        <row r="258">
          <cell r="B258">
            <v>38498</v>
          </cell>
          <cell r="C258" t="str">
            <v>Peer review schéma</v>
          </cell>
        </row>
        <row r="259">
          <cell r="B259">
            <v>38502</v>
          </cell>
          <cell r="C259" t="str">
            <v>Début P&amp;R ce jour =&gt; fin estimée 10/06</v>
          </cell>
        </row>
        <row r="260">
          <cell r="B260">
            <v>38512</v>
          </cell>
          <cell r="C260" t="str">
            <v>Revue de routage</v>
          </cell>
        </row>
        <row r="261">
          <cell r="B261">
            <v>38513</v>
          </cell>
          <cell r="C261" t="str">
            <v>Départ en fab du CI en 10 jours ouvrés chez ACB</v>
          </cell>
        </row>
        <row r="262">
          <cell r="B262">
            <v>38546</v>
          </cell>
          <cell r="C262" t="str">
            <v>Retard d'1 semaine Rx cartes =&gt; repoussé au 25/07</v>
          </cell>
        </row>
        <row r="263">
          <cell r="B263">
            <v>38553</v>
          </cell>
          <cell r="C263" t="str">
            <v>Retard de l'AD9248, retard réception au 28/07</v>
          </cell>
        </row>
        <row r="264">
          <cell r="B264">
            <v>38582</v>
          </cell>
          <cell r="C264" t="str">
            <v>Carte testée avec MAQXP, prête pour intégration détecteur</v>
          </cell>
        </row>
        <row r="265">
          <cell r="B265">
            <v>38607</v>
          </cell>
          <cell r="C265" t="str">
            <v>Début intégration DETMAF cet AM, image OK le soir (pbm gain)</v>
          </cell>
        </row>
        <row r="266">
          <cell r="B266">
            <v>38608</v>
          </cell>
          <cell r="C266" t="str">
            <v>Image ADAPT OK le soir, pas mal de pbm connecteur ZIF</v>
          </cell>
        </row>
        <row r="267">
          <cell r="B267">
            <v>38610</v>
          </cell>
          <cell r="C267" t="str">
            <v>Pbm sur échantillonnage vidéo corrigée</v>
          </cell>
        </row>
        <row r="268">
          <cell r="B268">
            <v>38623</v>
          </cell>
          <cell r="C268" t="str">
            <v>SCCB faite ce jour pour évolution dossier</v>
          </cell>
        </row>
        <row r="269">
          <cell r="B269">
            <v>38631</v>
          </cell>
          <cell r="C269" t="str">
            <v>Image caméra OK</v>
          </cell>
        </row>
        <row r="270">
          <cell r="B270">
            <v>38677</v>
          </cell>
          <cell r="C270" t="str">
            <v>Arrêt des travaux</v>
          </cell>
        </row>
        <row r="272">
          <cell r="B272" t="str">
            <v>Sous-traitance fab cartes</v>
          </cell>
        </row>
        <row r="273">
          <cell r="B273">
            <v>38463</v>
          </cell>
          <cell r="C273" t="str">
            <v>lancement de 4 cartes PXE10 et 5 PXE11chez ALTREL</v>
          </cell>
        </row>
        <row r="274">
          <cell r="B274">
            <v>38495</v>
          </cell>
          <cell r="C274" t="str">
            <v>Demande de devis pour fab rapide (7 / 10 j) des Cuivres afin de réduire délai</v>
          </cell>
        </row>
        <row r="275">
          <cell r="B275">
            <v>38497</v>
          </cell>
          <cell r="C275" t="str">
            <v>740 € en 7j (hors FF) accepté par TOSA pour réduction délai PXE10</v>
          </cell>
        </row>
        <row r="276">
          <cell r="B276">
            <v>38553</v>
          </cell>
          <cell r="C276" t="str">
            <v>GROS PROBLEME POUR trouver des FPGA !!</v>
          </cell>
        </row>
        <row r="277">
          <cell r="B277">
            <v>38586</v>
          </cell>
          <cell r="C277" t="str">
            <v>Commandes FPGA positionnées seulement ce jour !!</v>
          </cell>
        </row>
        <row r="278">
          <cell r="B278">
            <v>38597</v>
          </cell>
          <cell r="C278" t="str">
            <v>Décision prise de câbler 6 cartes MAQ-XP2 avec FPGA en gamme CES=&gt; Surcout appro à prévoir</v>
          </cell>
        </row>
        <row r="279">
          <cell r="B279">
            <v>38597</v>
          </cell>
          <cell r="C279" t="str">
            <v>Pbm casse PXE10, expertise en cours chez ALTREL</v>
          </cell>
        </row>
        <row r="280">
          <cell r="B280">
            <v>38623</v>
          </cell>
          <cell r="C280" t="str">
            <v>toujours pas de retour d'ACB sur la casse flex !!</v>
          </cell>
        </row>
        <row r="281">
          <cell r="B281">
            <v>38631</v>
          </cell>
          <cell r="C281" t="str">
            <v>ALTREL annonce un retard sur MAQ-XP2 et PXE10 =&gt; impact affaire</v>
          </cell>
        </row>
        <row r="282">
          <cell r="B282">
            <v>38635</v>
          </cell>
          <cell r="C282" t="str">
            <v>3 MAQ-XP2 le 20/10, 8 PXE10 le 04/11 à consolider</v>
          </cell>
        </row>
        <row r="283">
          <cell r="B283">
            <v>38639</v>
          </cell>
          <cell r="C283" t="str">
            <v>les FPGA gamme INDUS sont en retard d'au moins 1 mois =&gt; nécessité de faire la qualif avec les gammes C</v>
          </cell>
        </row>
        <row r="284">
          <cell r="B284">
            <v>38660</v>
          </cell>
          <cell r="C284" t="str">
            <v>Pb soudure BGA sur une carte</v>
          </cell>
        </row>
        <row r="285">
          <cell r="B285">
            <v>38666</v>
          </cell>
          <cell r="C285" t="str">
            <v>toujours pas de retour d'ACB sur la casse flex !!</v>
          </cell>
        </row>
        <row r="286">
          <cell r="B286">
            <v>38688</v>
          </cell>
          <cell r="C286" t="str">
            <v>Cartes cassées reçues</v>
          </cell>
        </row>
        <row r="287">
          <cell r="B287">
            <v>38688</v>
          </cell>
          <cell r="C287" t="str">
            <v>Pbm de qualité de fab sur les 3 MAQ-XP2 de déc =&gt; refusées à TOSA</v>
          </cell>
        </row>
        <row r="288">
          <cell r="B288">
            <v>38729</v>
          </cell>
          <cell r="C288" t="str">
            <v>Retard des 5 MAQ-XP2 gamme I, Rx prévu le 17/01</v>
          </cell>
        </row>
        <row r="291">
          <cell r="A291" t="str">
            <v>x</v>
          </cell>
          <cell r="B291" t="str">
            <v>Applicatif</v>
          </cell>
        </row>
        <row r="292">
          <cell r="B292">
            <v>38516</v>
          </cell>
          <cell r="C292" t="str">
            <v>Démarrage des travaux logiciel (rédaction PCR)</v>
          </cell>
        </row>
        <row r="293">
          <cell r="B293">
            <v>38546</v>
          </cell>
          <cell r="C293" t="str">
            <v>Pas de ressources pendant l'été =&gt; à trouver</v>
          </cell>
        </row>
        <row r="294">
          <cell r="B294">
            <v>38552</v>
          </cell>
          <cell r="C294" t="str">
            <v>SCCB1 ce jour</v>
          </cell>
        </row>
        <row r="295">
          <cell r="B295">
            <v>38588</v>
          </cell>
          <cell r="C295" t="str">
            <v>Réunion ce jour pour décision de la stratégie de développement IGV/VCI voir CR</v>
          </cell>
        </row>
        <row r="296">
          <cell r="B296">
            <v>38597</v>
          </cell>
          <cell r="C296" t="str">
            <v>Planning très tendu, jalons intermédiaires de livraison au RIS à définir</v>
          </cell>
        </row>
        <row r="297">
          <cell r="B297">
            <v>38610</v>
          </cell>
          <cell r="C297" t="str">
            <v>COFRAMI réalise le SDP</v>
          </cell>
        </row>
        <row r="298">
          <cell r="B298">
            <v>38624</v>
          </cell>
          <cell r="C298" t="str">
            <v>dépassement à prévoir: PR SSP, support PH pour FOC, image QW, SDP, chiffrage en cours</v>
          </cell>
        </row>
        <row r="299">
          <cell r="B299">
            <v>38624</v>
          </cell>
          <cell r="C299" t="str">
            <v>planif revue SDP vers le 10/10</v>
          </cell>
        </row>
        <row r="300">
          <cell r="B300">
            <v>38624</v>
          </cell>
          <cell r="C300" t="str">
            <v>3ème lot de PCR en cours de codage</v>
          </cell>
        </row>
        <row r="301">
          <cell r="B301">
            <v>38631</v>
          </cell>
          <cell r="C301" t="str">
            <v>Attente réponses du RIS</v>
          </cell>
        </row>
        <row r="302">
          <cell r="B302">
            <v>38631</v>
          </cell>
          <cell r="C302" t="str">
            <v>livraison bench FOC MAQXP au 05/10</v>
          </cell>
        </row>
        <row r="303">
          <cell r="B303">
            <v>38631</v>
          </cell>
          <cell r="C303" t="str">
            <v>revue SDP planifier vers le 14/10</v>
          </cell>
        </row>
        <row r="304">
          <cell r="B304">
            <v>38631</v>
          </cell>
          <cell r="C304" t="str">
            <v>Objectif: portage code sur MAQXP2 à partir du 14/10 dans le but de livrer la V1</v>
          </cell>
        </row>
        <row r="305">
          <cell r="B305">
            <v>38635</v>
          </cell>
          <cell r="C305" t="str">
            <v>De nombreux points à clarifier avec le RIS (réunion montée)</v>
          </cell>
        </row>
        <row r="306">
          <cell r="B306">
            <v>38645</v>
          </cell>
          <cell r="C306" t="str">
            <v>Périmètre enfin stable et défini, début de portage sur MAQ-XP2 le 21/10</v>
          </cell>
        </row>
        <row r="307">
          <cell r="B307">
            <v>38645</v>
          </cell>
          <cell r="C307" t="str">
            <v>SSR et SCCB programmés le 09/11 et 04/11</v>
          </cell>
        </row>
        <row r="308">
          <cell r="B308">
            <v>38652</v>
          </cell>
          <cell r="C308" t="str">
            <v>Intégration du code sur MAQ-XP2 le 24/10 OK</v>
          </cell>
        </row>
        <row r="309">
          <cell r="B309">
            <v>38652</v>
          </cell>
          <cell r="C309" t="str">
            <v>Livraison pour intégration FOC ce jour.</v>
          </cell>
        </row>
        <row r="310">
          <cell r="B310">
            <v>38652</v>
          </cell>
          <cell r="C310" t="str">
            <v>Objectif: livraison pour intégration MAF le 04/11</v>
          </cell>
        </row>
        <row r="311">
          <cell r="B311">
            <v>38660</v>
          </cell>
          <cell r="C311" t="str">
            <v>Livraison CSCI pour asservissement MAF ce jour</v>
          </cell>
        </row>
        <row r="312">
          <cell r="B312">
            <v>38665</v>
          </cell>
          <cell r="C312" t="str">
            <v>SSR sur les 3 versions ce jour</v>
          </cell>
        </row>
        <row r="313">
          <cell r="B313">
            <v>38666</v>
          </cell>
          <cell r="C313" t="str">
            <v>Merge des différentes fonctions en cours pour livraison V1 (non-regression) le 18/11</v>
          </cell>
        </row>
        <row r="314">
          <cell r="B314">
            <v>38673</v>
          </cell>
          <cell r="C314" t="str">
            <v>Merge effectué pour V1</v>
          </cell>
        </row>
        <row r="315">
          <cell r="B315">
            <v>38673</v>
          </cell>
          <cell r="C315" t="str">
            <v>Mise à jour SRS en cours</v>
          </cell>
        </row>
        <row r="316">
          <cell r="B316">
            <v>38688</v>
          </cell>
          <cell r="C316" t="str">
            <v>demande d'évol de SSP pour démarrage FOC (PCR4790 = 15 h)</v>
          </cell>
        </row>
        <row r="317">
          <cell r="B317">
            <v>38691</v>
          </cell>
          <cell r="C317" t="str">
            <v>Des régressions observées avec la V1 =&gt; résolues (calibration, RC...)</v>
          </cell>
        </row>
        <row r="318">
          <cell r="B318">
            <v>38692</v>
          </cell>
          <cell r="C318" t="str">
            <v>Des pbms avec le pilotage FOC, position de DEFOC aléatoire</v>
          </cell>
        </row>
        <row r="319">
          <cell r="B319">
            <v>38694</v>
          </cell>
          <cell r="C319" t="str">
            <v>revue doc SDD ce jour</v>
          </cell>
        </row>
        <row r="320">
          <cell r="B320">
            <v>38694</v>
          </cell>
          <cell r="C320" t="str">
            <v>SRS / IRS signées, en archivage</v>
          </cell>
        </row>
        <row r="321">
          <cell r="B321">
            <v>38694</v>
          </cell>
          <cell r="C321" t="str">
            <v>livraison V00,30 non-regression debuggée</v>
          </cell>
        </row>
        <row r="322">
          <cell r="B322">
            <v>38694</v>
          </cell>
          <cell r="C322" t="str">
            <v>On prévoit merge NUC dyn avec appli XP2 après 1ère intégration au 21/12</v>
          </cell>
        </row>
        <row r="323">
          <cell r="B323">
            <v>38701</v>
          </cell>
          <cell r="C323" t="str">
            <v>demande d'évol de DI pour stabilité DEFOC (PCR4890 = 5 h) =&gt; FAIT</v>
          </cell>
        </row>
        <row r="324">
          <cell r="B324">
            <v>38701</v>
          </cell>
          <cell r="C324" t="str">
            <v>Demande d'évol de SPP PCR4845 (5 h) à faire</v>
          </cell>
        </row>
        <row r="325">
          <cell r="B325">
            <v>38701</v>
          </cell>
          <cell r="C325" t="str">
            <v>Nouvelles fonctions (BITE, JdB, CAG, mode autonome, CAM06) à intégrer dans caméra XP2 jusqu'au 21/12</v>
          </cell>
        </row>
        <row r="326">
          <cell r="B326">
            <v>38722</v>
          </cell>
          <cell r="C326" t="str">
            <v>PCR4845, FAIT et OK</v>
          </cell>
        </row>
        <row r="327">
          <cell r="B327">
            <v>38722</v>
          </cell>
          <cell r="C327" t="str">
            <v>Nouvelles fonctions codées et intégrées en caméra, testées autant que possible</v>
          </cell>
        </row>
        <row r="328">
          <cell r="B328">
            <v>38722</v>
          </cell>
          <cell r="C328" t="str">
            <v>trace numérique pour investigation pbm FOC, FAIT. On laisse dans le code tant que pbm non levé (note ssp05-0614). 15 h</v>
          </cell>
        </row>
        <row r="329">
          <cell r="B329">
            <v>38722</v>
          </cell>
          <cell r="C329" t="str">
            <v>STDR VCI en cours de finalisation, test à blanc VCI en cours =&gt; PCR à faire sur les bugs</v>
          </cell>
        </row>
        <row r="330">
          <cell r="B330">
            <v>38722</v>
          </cell>
          <cell r="C330" t="str">
            <v>Merge NUC / APPLI en cours</v>
          </cell>
        </row>
        <row r="331">
          <cell r="B331">
            <v>38729</v>
          </cell>
          <cell r="C331" t="str">
            <v>Nécessité d'un SDP rév. A pour rajouter stratégie tests unitaires</v>
          </cell>
        </row>
        <row r="332">
          <cell r="B332">
            <v>38729</v>
          </cell>
          <cell r="C332" t="str">
            <v>L'opportunité de validation logicielle commune GTO / ISD (cf note Bellot) semble perdue. Pas de moteur sur le sujet. ISD devrait insister sur les tests qualitatifs (pertinence RC, NUC…)</v>
          </cell>
        </row>
        <row r="333">
          <cell r="B333">
            <v>38729</v>
          </cell>
          <cell r="C333" t="str">
            <v>Val à blanc faite (IGV et VCI) sauf MAF, FOC, CAM04. BITE en cours de finalisation.</v>
          </cell>
        </row>
        <row r="334">
          <cell r="B334">
            <v>38729</v>
          </cell>
          <cell r="C334" t="str">
            <v>Mise à jour des SRS/IRS en cours en fonction des évol d'intégration</v>
          </cell>
        </row>
        <row r="335">
          <cell r="B335">
            <v>38729</v>
          </cell>
          <cell r="C335" t="str">
            <v>Ouverture d'une PCR5060 "fourre-tout" sur tous les bugs rencontrés lors de la val à blanc. Décisions à prendre sur corrections ou non</v>
          </cell>
        </row>
        <row r="336">
          <cell r="B336">
            <v>38729</v>
          </cell>
          <cell r="C336" t="str">
            <v>Départ de Aurélien CORBEL, biseau en cours</v>
          </cell>
        </row>
        <row r="337">
          <cell r="B337">
            <v>38734</v>
          </cell>
          <cell r="C337" t="str">
            <v>Bugs VCI en cours de résolution avant livraison client</v>
          </cell>
        </row>
        <row r="338">
          <cell r="B338">
            <v>38734</v>
          </cell>
          <cell r="C338" t="str">
            <v>Des non-conformités et/ou bug sur code existant (VCI) sont à résoudre, surcoût à prévoir</v>
          </cell>
        </row>
        <row r="339">
          <cell r="B339">
            <v>38749</v>
          </cell>
          <cell r="C339" t="str">
            <v>Avenant de 30 h pour PCR5200</v>
          </cell>
        </row>
        <row r="340">
          <cell r="B340">
            <v>38751</v>
          </cell>
          <cell r="C340" t="str">
            <v>Bug VCI suite à tests IDC presque tous résolus</v>
          </cell>
        </row>
        <row r="341">
          <cell r="B341">
            <v>38751</v>
          </cell>
          <cell r="C341" t="str">
            <v>Bug IGV à résoudre</v>
          </cell>
        </row>
        <row r="342">
          <cell r="B342">
            <v>38751</v>
          </cell>
          <cell r="C342" t="str">
            <v>Difficulté à tenir le jalon FCA/PCA au 27/02 compte tenu de l'avancement NUC. Déterminer le périmètre de la qualif caméra, acceptera-t'on des modif post qualif ?</v>
          </cell>
        </row>
        <row r="343">
          <cell r="B343">
            <v>38756</v>
          </cell>
          <cell r="C343" t="str">
            <v>Le manque de caméra et le NUC non achevé retardent la validation logicielle.</v>
          </cell>
        </row>
        <row r="344">
          <cell r="B344">
            <v>38762</v>
          </cell>
          <cell r="C344" t="str">
            <v>Avenant de 80 h pour la performance cryogénique acceptée, TOP aujourd'hui</v>
          </cell>
        </row>
        <row r="345">
          <cell r="B345">
            <v>38771</v>
          </cell>
          <cell r="C345" t="str">
            <v xml:space="preserve">PCR5421 perfo cryo fait et testé sur carte seule. </v>
          </cell>
        </row>
        <row r="346">
          <cell r="B346">
            <v>38771</v>
          </cell>
          <cell r="C346" t="str">
            <v>Démarrage des travaux ECPP5174 et 5061 pour un total de 100 h.</v>
          </cell>
        </row>
        <row r="347">
          <cell r="B347">
            <v>38778</v>
          </cell>
          <cell r="C347" t="str">
            <v>Tests calibration usine A/PM (cmd 1 à 4) à faire</v>
          </cell>
        </row>
        <row r="348">
          <cell r="B348">
            <v>38778</v>
          </cell>
          <cell r="C348" t="str">
            <v>Merge en cours NUC dyn + appli</v>
          </cell>
        </row>
        <row r="349">
          <cell r="B349">
            <v>38778</v>
          </cell>
          <cell r="C349" t="str">
            <v>BUS HANDLING ERROR KO, à debugger</v>
          </cell>
        </row>
        <row r="350">
          <cell r="B350">
            <v>38777</v>
          </cell>
          <cell r="C350" t="str">
            <v>Devis traçabilité caméra diffusé, TOP travaux en attente</v>
          </cell>
        </row>
        <row r="351">
          <cell r="B351">
            <v>38778</v>
          </cell>
          <cell r="C351" t="str">
            <v>A prévoir: modif de l'asservissement MAF dû au reroutage PXE10</v>
          </cell>
        </row>
        <row r="352">
          <cell r="B352">
            <v>38793</v>
          </cell>
          <cell r="C352" t="str">
            <v>travaux avenants terminés (5200; 5174; 5061; 5424)</v>
          </cell>
        </row>
        <row r="353">
          <cell r="B353">
            <v>38803</v>
          </cell>
          <cell r="C353" t="str">
            <v>Tests de non-reg en cours sur caméra</v>
          </cell>
        </row>
        <row r="354">
          <cell r="B354">
            <v>38804</v>
          </cell>
          <cell r="C354" t="str">
            <v>Démarrage PCR5824 pour offset de cal TEMP DW</v>
          </cell>
        </row>
        <row r="355">
          <cell r="B355">
            <v>38805</v>
          </cell>
          <cell r="C355" t="str">
            <v>Pbms connus en cours d'investigation (sortie mode surchauffe, BITE)</v>
          </cell>
        </row>
        <row r="356">
          <cell r="B356">
            <v>38805</v>
          </cell>
          <cell r="C356" t="str">
            <v>Merge avant val programmé le 05/04</v>
          </cell>
        </row>
        <row r="357">
          <cell r="A357" t="str">
            <v>x</v>
          </cell>
          <cell r="B357">
            <v>38810</v>
          </cell>
          <cell r="C357" t="str">
            <v>Demande évolution PCR5858, cout prévu 60h non-accepté par DCAM</v>
          </cell>
        </row>
        <row r="358">
          <cell r="B358">
            <v>38812</v>
          </cell>
          <cell r="C358" t="str">
            <v>Merge final en cours, début de val IGV le 10/04</v>
          </cell>
        </row>
        <row r="359">
          <cell r="B359">
            <v>38813</v>
          </cell>
          <cell r="C359" t="str">
            <v>Des pbms de com constatés sur VCI depuis la V00.46, à résoudre TRES URGENT bloque l'affaire</v>
          </cell>
        </row>
        <row r="360">
          <cell r="B360">
            <v>38813</v>
          </cell>
          <cell r="C360" t="str">
            <v>livraison V01,00 VCI et IGV prévu le 17/04</v>
          </cell>
        </row>
        <row r="361">
          <cell r="B361">
            <v>38819</v>
          </cell>
          <cell r="C361" t="str">
            <v>Beaucoup de pbms vus au dernier moment (boitier de cmd, DDD, retour mode opé après veille…). Pas assez de rigueur sur les tests de non-régression après le merge et le gest conf</v>
          </cell>
        </row>
        <row r="362">
          <cell r="B362">
            <v>38819</v>
          </cell>
          <cell r="C362" t="str">
            <v>Livraison de la V01,00 pour VCI et IGV, démarrage en cours</v>
          </cell>
        </row>
        <row r="363">
          <cell r="B363">
            <v>38820</v>
          </cell>
          <cell r="C363" t="str">
            <v>ECPP006008, 5858 et 5682 à appliquer pour atteindre V02.00</v>
          </cell>
        </row>
        <row r="364">
          <cell r="B364">
            <v>38827</v>
          </cell>
          <cell r="C364" t="str">
            <v>Retard de la val dû au manque et changement de matériel (20% de IGV fait)</v>
          </cell>
        </row>
        <row r="365">
          <cell r="B365">
            <v>38827</v>
          </cell>
          <cell r="C365" t="str">
            <v>Obj fin de val IGV, 26/04</v>
          </cell>
        </row>
        <row r="366">
          <cell r="B366">
            <v>38833</v>
          </cell>
          <cell r="C366" t="str">
            <v>Fin de val IGV V01.00, non-conformités : PCR6056, 6110, 6111 et 6112</v>
          </cell>
        </row>
        <row r="367">
          <cell r="B367">
            <v>38833</v>
          </cell>
          <cell r="C367" t="str">
            <v>Que fait-t'on pour VCI et STD ? Pas de caméra dispo. Il faut peut être valider directement la V02,00 VCI ?</v>
          </cell>
        </row>
        <row r="368">
          <cell r="B368">
            <v>38834</v>
          </cell>
          <cell r="C368" t="str">
            <v>Plus de caméra pour GTO/E = PAS DE VAL VCI</v>
          </cell>
        </row>
        <row r="369">
          <cell r="B369">
            <v>38835</v>
          </cell>
          <cell r="C369" t="str">
            <v>PCR6056, 6110 et 6111 résolues. Reste 6112</v>
          </cell>
        </row>
        <row r="370">
          <cell r="B370">
            <v>38835</v>
          </cell>
          <cell r="C370" t="str">
            <v>Revue de validation V01,00 IGV ce jour = PCR6056, 6110, 6111, 6112, 6151, 6157, 6159, 6166, 6171</v>
          </cell>
        </row>
        <row r="371">
          <cell r="B371">
            <v>38853</v>
          </cell>
          <cell r="C371" t="str">
            <v>Livraison V00,01 du CSCI STD</v>
          </cell>
        </row>
        <row r="372">
          <cell r="A372" t="str">
            <v>x</v>
          </cell>
          <cell r="B372">
            <v>38866</v>
          </cell>
          <cell r="C372" t="str">
            <v>SCCB traitements C-XP : 11 PCR à traiter en juin (78H COFRAMI, 40H OQ, 100h validations, TOT : 238h)</v>
          </cell>
        </row>
        <row r="373">
          <cell r="A373" t="str">
            <v>x</v>
          </cell>
          <cell r="B373">
            <v>38869</v>
          </cell>
          <cell r="C373" t="str">
            <v>Début des travaux de traitement des PCR (arrivée de S. Dutilleul, COFRAMI)</v>
          </cell>
        </row>
        <row r="374">
          <cell r="A374" t="str">
            <v>x</v>
          </cell>
          <cell r="B374">
            <v>38869</v>
          </cell>
          <cell r="C374" t="str">
            <v>Intégration C-XP STD/PANDUR en cours pour Eurosatory</v>
          </cell>
        </row>
        <row r="375">
          <cell r="A375" t="str">
            <v>x</v>
          </cell>
          <cell r="B375">
            <v>38883</v>
          </cell>
          <cell r="C375" t="str">
            <v>Livraison intermédiaire V1.01 (iGV), non validé, pour essai correction PCR 6372 (oscillation FOC)</v>
          </cell>
        </row>
        <row r="376">
          <cell r="A376" t="str">
            <v>x</v>
          </cell>
          <cell r="B376">
            <v>38896</v>
          </cell>
          <cell r="C376" t="str">
            <v>Investigation pb oscillation de la lentille L4 =&gt; retard début de validation.</v>
          </cell>
        </row>
        <row r="377">
          <cell r="B377">
            <v>38901</v>
          </cell>
          <cell r="C377" t="str">
            <v>Retout client IGV (du 15/06/06)  fait apparaître des écarts et/ou pb d'intégration sur l'exécution de commandes BusCan  principalement.</v>
          </cell>
        </row>
        <row r="378">
          <cell r="B378">
            <v>38905</v>
          </cell>
          <cell r="C378" t="str">
            <v xml:space="preserve">Livraison à DCAM de VCI V01.06 pour évaluation (correction pb oscillation lentille L4 (V01.05)+ commande réinit NUC). </v>
          </cell>
        </row>
        <row r="380">
          <cell r="B380" t="str">
            <v>Applicatif ^</v>
          </cell>
        </row>
        <row r="382">
          <cell r="B382" t="str">
            <v>Kernel / CSCI TEST</v>
          </cell>
        </row>
        <row r="383">
          <cell r="B383">
            <v>38545</v>
          </cell>
          <cell r="C383" t="str">
            <v>Développement sur MAQ-XP avec PIC-XP-QW</v>
          </cell>
        </row>
        <row r="384">
          <cell r="B384">
            <v>38545</v>
          </cell>
          <cell r="C384" t="str">
            <v>Soft de test: Réduction de bruit, E²PROM I²C IRR-XP, Potar Kernel livrer, com OK mais pas de modif effective de la résistance ! OK (voir onglet avancement CSCI test maqxp)</v>
          </cell>
        </row>
        <row r="385">
          <cell r="B385">
            <v>38589</v>
          </cell>
          <cell r="C385" t="str">
            <v>voir onglet "avancement CSCI_test_maqxp", qq routines de test à définir</v>
          </cell>
        </row>
        <row r="386">
          <cell r="B386">
            <v>38589</v>
          </cell>
          <cell r="C386" t="str">
            <v>planning avec Rx carte OK si ressource non requisitionnée</v>
          </cell>
        </row>
        <row r="387">
          <cell r="B387">
            <v>38589</v>
          </cell>
          <cell r="C387" t="str">
            <v>revue SRS planifiée le 30/09</v>
          </cell>
        </row>
        <row r="388">
          <cell r="B388">
            <v>38617</v>
          </cell>
          <cell r="C388" t="str">
            <v>revue SRS ce jour</v>
          </cell>
        </row>
        <row r="389">
          <cell r="B389">
            <v>38645</v>
          </cell>
          <cell r="C389" t="str">
            <v>Livraison librairies KERNEL</v>
          </cell>
        </row>
        <row r="390">
          <cell r="B390">
            <v>38652</v>
          </cell>
          <cell r="C390" t="str">
            <v>Décision de ne pas faire de test FLASH, le chargement + demarrage BOOT suffit. Test buggé compliqué à résoudre</v>
          </cell>
        </row>
        <row r="391">
          <cell r="B391">
            <v>38660</v>
          </cell>
          <cell r="C391" t="str">
            <v>Livraison lib KERNEL V2 ce jour</v>
          </cell>
        </row>
        <row r="392">
          <cell r="B392">
            <v>38660</v>
          </cell>
          <cell r="C392" t="str">
            <v>CSCI de TEST en cours de finalisation</v>
          </cell>
        </row>
        <row r="393">
          <cell r="B393">
            <v>38666</v>
          </cell>
          <cell r="C393" t="str">
            <v>la lib KERNEL V2 n'est pas opérationnel</v>
          </cell>
        </row>
        <row r="394">
          <cell r="B394">
            <v>38673</v>
          </cell>
          <cell r="C394" t="str">
            <v>Kernel OK, CSCI TEST en cours de finalisation.</v>
          </cell>
        </row>
        <row r="395">
          <cell r="B395">
            <v>38688</v>
          </cell>
          <cell r="C395" t="str">
            <v>CSCI TEST OK</v>
          </cell>
        </row>
        <row r="396">
          <cell r="B396">
            <v>38688</v>
          </cell>
          <cell r="C396" t="str">
            <v>DATABOOT à changer pour déplacer l'appli dans le mapping</v>
          </cell>
        </row>
        <row r="397">
          <cell r="B397">
            <v>38692</v>
          </cell>
          <cell r="C397" t="str">
            <v>Evolution du BOOTGEN (V02,07) plus DATABOOT en V00,02</v>
          </cell>
        </row>
        <row r="398">
          <cell r="B398">
            <v>38722</v>
          </cell>
          <cell r="C398" t="str">
            <v>Demande de livraison majeure BOOTGEN V03,00 + DATABOOT V01,00</v>
          </cell>
        </row>
        <row r="399">
          <cell r="B399">
            <v>38722</v>
          </cell>
          <cell r="C399" t="str">
            <v>Modif CSCI TEST à faire suite à PCR0004962</v>
          </cell>
        </row>
        <row r="400">
          <cell r="B400">
            <v>38728</v>
          </cell>
          <cell r="C400" t="str">
            <v>Pbm CANBUS résolu</v>
          </cell>
        </row>
        <row r="401">
          <cell r="B401">
            <v>38742</v>
          </cell>
          <cell r="C401" t="str">
            <v>Livraison du Kernel en V01,00</v>
          </cell>
        </row>
        <row r="402">
          <cell r="B402">
            <v>38748</v>
          </cell>
          <cell r="C402" t="str">
            <v>Livraison du CSCI TEST en V01,00 et du BOOTGEN V03,00 + DATABOOT V01,00</v>
          </cell>
        </row>
        <row r="403">
          <cell r="B403">
            <v>38804</v>
          </cell>
          <cell r="C403" t="str">
            <v>Evol lib Kernel en V01,01 suite à ajout registre pour mesure TEMP_DW_LOW_DRIFT</v>
          </cell>
        </row>
        <row r="404">
          <cell r="B404" t="str">
            <v>Kernel / CSCI TEST ^</v>
          </cell>
        </row>
        <row r="406">
          <cell r="A406" t="str">
            <v>x</v>
          </cell>
          <cell r="B406" t="str">
            <v>FPGA EPIC</v>
          </cell>
        </row>
        <row r="407">
          <cell r="B407">
            <v>38545</v>
          </cell>
          <cell r="C407" t="str">
            <v>Passage ATDM V3 en cours</v>
          </cell>
        </row>
        <row r="408">
          <cell r="B408">
            <v>38545</v>
          </cell>
          <cell r="C408" t="str">
            <v>Transfert BRAM interne FPGA pour Virtex 4 =&gt; OK</v>
          </cell>
        </row>
        <row r="409">
          <cell r="B409">
            <v>38545</v>
          </cell>
          <cell r="C409" t="str">
            <v xml:space="preserve">cons_MBL OK, réduction de bruit OK, </v>
          </cell>
        </row>
        <row r="410">
          <cell r="B410">
            <v>38545</v>
          </cell>
          <cell r="C410" t="str">
            <v>Codage SDRAM en cours</v>
          </cell>
        </row>
        <row r="411">
          <cell r="B411">
            <v>38560</v>
          </cell>
          <cell r="C411" t="str">
            <v>SDRAM OK, CAN 16 bits OK, PLL en cours, Réduction de bruit NOK (à reprendre suite  à demande affaire), diff_off en cours sur SDRAM</v>
          </cell>
        </row>
        <row r="412">
          <cell r="B412">
            <v>38589</v>
          </cell>
          <cell r="C412" t="str">
            <v>PLL OK, 2ème DAC OK, histo OK</v>
          </cell>
        </row>
        <row r="413">
          <cell r="B413">
            <v>38589</v>
          </cell>
          <cell r="C413" t="str">
            <v>Planning avec Rx carte OK</v>
          </cell>
        </row>
        <row r="414">
          <cell r="B414">
            <v>38635</v>
          </cell>
          <cell r="C414" t="str">
            <v>Intégration MAQXP2 en cours, pas de problème particulier à ce jour</v>
          </cell>
        </row>
        <row r="415">
          <cell r="B415">
            <v>38688</v>
          </cell>
          <cell r="C415" t="str">
            <v>SPS à rédiger</v>
          </cell>
        </row>
        <row r="416">
          <cell r="B416">
            <v>38722</v>
          </cell>
          <cell r="C416" t="str">
            <v>PCR0004962, solution trouvée pour parer au pbm de MBL vs ZOOM / NUC. Modif uniquement FPGA à tester sur PIC-XP, si OK portage vers EPIC. Objectif: OK le 12/01. Cout 60 h =&gt; fait et validé</v>
          </cell>
        </row>
        <row r="417">
          <cell r="B417">
            <v>38804</v>
          </cell>
          <cell r="C417" t="str">
            <v>Evolution pour lecture nouveau codeur TEMP-DW, OK en V01,03</v>
          </cell>
        </row>
        <row r="418">
          <cell r="B418">
            <v>38819</v>
          </cell>
          <cell r="C418" t="str">
            <v>Demande PCR005997 de SSP pour synchro_MAF( 16 h)</v>
          </cell>
        </row>
        <row r="419">
          <cell r="B419">
            <v>38826</v>
          </cell>
          <cell r="C419" t="str">
            <v>Livraison de la V02.00 (incluant ECPP5997 et 6050 testées par fiches de val)</v>
          </cell>
        </row>
        <row r="420">
          <cell r="A420" t="str">
            <v>x</v>
          </cell>
          <cell r="B420">
            <v>38849</v>
          </cell>
          <cell r="C420" t="str">
            <v>Disponibilité d'une V02.01 incluant l'interface vidéo numérique CEDIP (ECPP0061491_1)</v>
          </cell>
        </row>
        <row r="421">
          <cell r="A421" t="str">
            <v>x</v>
          </cell>
          <cell r="B421">
            <v>38881</v>
          </cell>
          <cell r="C421" t="str">
            <v>Recherche d'une ressource externe en cours, pour modifications FPGA : pixels défectueux, améliorations NUC (provision)</v>
          </cell>
        </row>
        <row r="422">
          <cell r="B422" t="str">
            <v>FPGA EPIC ^</v>
          </cell>
        </row>
        <row r="423">
          <cell r="A423" t="str">
            <v>Dernière ligne. Ne pas dépasser ni supprimer.</v>
          </cell>
        </row>
      </sheetData>
      <sheetData sheetId="4">
        <row r="4">
          <cell r="A4" t="str">
            <v>X = Export</v>
          </cell>
          <cell r="B4" t="str">
            <v xml:space="preserve">Date </v>
          </cell>
          <cell r="C4" t="str">
            <v>Description</v>
          </cell>
          <cell r="D4" t="str">
            <v>N° action</v>
          </cell>
          <cell r="G4" t="str">
            <v>Action (longueur limitée à 150 caractères)</v>
          </cell>
        </row>
        <row r="5">
          <cell r="B5">
            <v>38406</v>
          </cell>
          <cell r="C5" t="str">
            <v>Difficulté d'obtenir des formules algo figées pour design FPGA</v>
          </cell>
          <cell r="D5">
            <v>1</v>
          </cell>
          <cell r="E5" t="str">
            <v>Obtenir équations algo figées</v>
          </cell>
          <cell r="F5" t="str">
            <v>Obtenir équations algo figées</v>
          </cell>
          <cell r="G5" t="str">
            <v>Obtenir équations algo figées</v>
          </cell>
        </row>
        <row r="6">
          <cell r="B6">
            <v>38414</v>
          </cell>
          <cell r="C6" t="str">
            <v>Démarrage lot tardif compte tenu des problèmes de charges à GTO/E =&gt; planning très tendu.</v>
          </cell>
          <cell r="D6">
            <v>7</v>
          </cell>
          <cell r="E6" t="str">
            <v>Voir avec IQMC pour ajustement cycle de développement (SR après CDR …)</v>
          </cell>
          <cell r="F6" t="str">
            <v>Voir avec IQMC pour ajustement cycle de développement (SR après CDR …)</v>
          </cell>
          <cell r="G6" t="str">
            <v>Voir avec IQMC pour ajustement cycle de développement (SR après CDR …)</v>
          </cell>
        </row>
        <row r="7">
          <cell r="B7">
            <v>38414</v>
          </cell>
          <cell r="C7" t="str">
            <v xml:space="preserve"> Manque définition mécanique des cartes</v>
          </cell>
          <cell r="D7">
            <v>5</v>
          </cell>
          <cell r="E7" t="str">
            <v>Réaliser le contour des cartes PROX</v>
          </cell>
          <cell r="F7" t="str">
            <v>Réaliser le contour des cartes PROX</v>
          </cell>
          <cell r="G7" t="str">
            <v>Réaliser le contour des cartes PROX</v>
          </cell>
        </row>
        <row r="8">
          <cell r="B8">
            <v>38432</v>
          </cell>
          <cell r="C8" t="str">
            <v>Remise en cause de l'architecture PXE par le RIS =&gt; retard sur le démarrage du P&amp;R</v>
          </cell>
          <cell r="D8">
            <v>13</v>
          </cell>
          <cell r="E8" t="str">
            <v>Etablir un tableau comparatif conso / bruit en fonction du choix ADC</v>
          </cell>
          <cell r="F8" t="str">
            <v>Etablir un tableau comparatif conso / bruit en fonction du choix ADC</v>
          </cell>
          <cell r="G8" t="str">
            <v>Etablir un tableau comparatif conso / bruit en fonction du choix ADC</v>
          </cell>
        </row>
        <row r="9">
          <cell r="B9">
            <v>38461</v>
          </cell>
          <cell r="C9" t="str">
            <v>Difficulté de placer tous les composants sur la carte PXE10 =&gt; surface trop faible</v>
          </cell>
          <cell r="D9">
            <v>20</v>
          </cell>
          <cell r="E9" t="str">
            <v>Réduire le nombre de composants sur PXE10</v>
          </cell>
          <cell r="F9" t="str">
            <v>Réduire le nombre de composants sur PXE10</v>
          </cell>
          <cell r="G9" t="str">
            <v>Réduire le nombre de composants sur PXE10</v>
          </cell>
        </row>
        <row r="10">
          <cell r="B10">
            <v>38474</v>
          </cell>
          <cell r="C10" t="str">
            <v>Nécessité de réduire la conso de PXE10 suite à objectif donné par le RIS (1,4 W)</v>
          </cell>
          <cell r="D10">
            <v>24</v>
          </cell>
          <cell r="E10" t="str">
            <v>Changement de la structure analogique pour alim et polar détecteur</v>
          </cell>
          <cell r="F10" t="str">
            <v>Changement de la structure analogique pour alim et polar détecteur</v>
          </cell>
          <cell r="G10" t="str">
            <v>Changement de la structure analogique pour alim et polar détecteur</v>
          </cell>
        </row>
        <row r="11">
          <cell r="B11">
            <v>38476</v>
          </cell>
          <cell r="C11" t="str">
            <v>De gros problèmes de placement et de routage sur PXE10=&gt; retard 2 semaines</v>
          </cell>
          <cell r="E11" t="e">
            <v>#N/A</v>
          </cell>
          <cell r="F11" t="e">
            <v>#N/A</v>
          </cell>
          <cell r="G11" t="str">
            <v/>
          </cell>
        </row>
        <row r="12">
          <cell r="B12">
            <v>38476</v>
          </cell>
          <cell r="C12" t="str">
            <v>Bruit à structure fixe sur maquette NUC bloque la progression</v>
          </cell>
          <cell r="D12">
            <v>27</v>
          </cell>
          <cell r="E12" t="str">
            <v>Définir une mire pertinente et la coder en FPGA
Monter une réunion urgemment</v>
          </cell>
          <cell r="F12" t="str">
            <v>Définir une mire pertinente et la coder en FPGA
Monter une réunion urgemment</v>
          </cell>
          <cell r="G12" t="str">
            <v>Définir une mire pertinente et la coder en FPGA
Monter une réunion urgemment</v>
          </cell>
        </row>
        <row r="13">
          <cell r="B13">
            <v>38490</v>
          </cell>
          <cell r="C13" t="str">
            <v>Retard planning sur réception des cartes de proximité</v>
          </cell>
          <cell r="D13">
            <v>28</v>
          </cell>
          <cell r="E13" t="str">
            <v>Décalage planning en conséquence</v>
          </cell>
          <cell r="F13" t="str">
            <v>Décalage planning en conséquence</v>
          </cell>
          <cell r="G13" t="str">
            <v>Décalage planning en conséquence</v>
          </cell>
        </row>
        <row r="14">
          <cell r="B14">
            <v>38517</v>
          </cell>
          <cell r="C14" t="str">
            <v>Modifications importantes de l'encombrement méca de MAQ-XP2 =&gt; réimplantation à prévoir</v>
          </cell>
          <cell r="D14">
            <v>31</v>
          </cell>
          <cell r="E14" t="str">
            <v>Préimplantation MAQ-XP2 à faire, chiffrage surcoût à prévoir selon résultat</v>
          </cell>
          <cell r="F14" t="str">
            <v>Préimplantation MAQ-XP2 à faire, chiffrage surcoût à prévoir selon résultat</v>
          </cell>
          <cell r="G14" t="str">
            <v>Préimplantation MAQ-XP2 à faire, chiffrage surcoût à prévoir selon résultat</v>
          </cell>
        </row>
        <row r="15">
          <cell r="B15">
            <v>38531</v>
          </cell>
          <cell r="C15" t="str">
            <v>Nouvelle exigence critique sur précision de régulation à 2 mK (actuellement 100 mK) =&gt; GROS IMPACT SUR PXE10</v>
          </cell>
          <cell r="D15">
            <v>51</v>
          </cell>
          <cell r="E15" t="str">
            <v>Etudier nouveau design pour mesure Temp_pf sur PXE10</v>
          </cell>
          <cell r="F15" t="str">
            <v>Etudier nouveau design pour mesure Temp_pf sur PXE10</v>
          </cell>
          <cell r="G15" t="str">
            <v>Etudier nouveau design pour mesure Temp_pf sur PXE10</v>
          </cell>
        </row>
        <row r="16">
          <cell r="B16">
            <v>38544</v>
          </cell>
          <cell r="C16" t="str">
            <v>Obsolescence PLL MOTOROLA</v>
          </cell>
          <cell r="D16">
            <v>52</v>
          </cell>
          <cell r="E16" t="str">
            <v>Trouver nouvelle PLL ou garder l'actuelle</v>
          </cell>
          <cell r="F16" t="str">
            <v>Trouver nouvelle PLL ou garder l'actuelle</v>
          </cell>
          <cell r="G16" t="str">
            <v>Trouver nouvelle PLL ou garder l'actuelle</v>
          </cell>
        </row>
        <row r="17">
          <cell r="B17">
            <v>38544</v>
          </cell>
          <cell r="C17" t="str">
            <v>Compte tenu changement FPGA + rajout mémoire, nécessité de passer 12 couches sur CI MAQ-XP2 =&gt; augmentation coût série</v>
          </cell>
          <cell r="D17">
            <v>53</v>
          </cell>
          <cell r="E17" t="str">
            <v>A prendre en compte dans estimation cout série</v>
          </cell>
          <cell r="F17" t="str">
            <v>A prendre en compte dans estimation cout série</v>
          </cell>
          <cell r="G17" t="str">
            <v>A prendre en compte dans estimation cout série</v>
          </cell>
        </row>
        <row r="18">
          <cell r="B18">
            <v>38545</v>
          </cell>
          <cell r="C18" t="str">
            <v>Pas de ressources pour validation PXE11</v>
          </cell>
          <cell r="D18">
            <v>63</v>
          </cell>
          <cell r="E18" t="str">
            <v>Trouver ressources ou décaler livraison PXE11</v>
          </cell>
          <cell r="F18" t="str">
            <v>Trouver ressources ou décaler livraison PXE11</v>
          </cell>
          <cell r="G18" t="str">
            <v>Trouver ressources ou décaler livraison PXE11</v>
          </cell>
        </row>
        <row r="19">
          <cell r="B19">
            <v>38545</v>
          </cell>
          <cell r="C19" t="str">
            <v>Pas de ressources GTO-L pendant été pour SRS et codage</v>
          </cell>
          <cell r="D19">
            <v>69</v>
          </cell>
          <cell r="E19" t="str">
            <v>Trouver ressources</v>
          </cell>
          <cell r="F19" t="str">
            <v>Trouver ressources</v>
          </cell>
          <cell r="G19" t="str">
            <v>Trouver ressources</v>
          </cell>
        </row>
        <row r="20">
          <cell r="B20">
            <v>38555</v>
          </cell>
          <cell r="C20" t="str">
            <v xml:space="preserve">l'intégration de VCI aura lieu en parallèle de l'intégration Standart afin de fournir une caméra au GIAT fin janvier !! </v>
          </cell>
          <cell r="D20">
            <v>86</v>
          </cell>
          <cell r="E20" t="str">
            <v>Trouver ressources et monter réunion "globalisation des exigences soft VCI / Std" afin de commonaliser le dev.</v>
          </cell>
          <cell r="F20" t="str">
            <v>Trouver ressources et monter réunion "globalisation des exigences soft VCI / Std" afin de commonaliser le dev.</v>
          </cell>
          <cell r="G20" t="str">
            <v>Trouver ressources et monter réunion "globalisation des exigences soft VCI / Std" afin de commonaliser le dev.</v>
          </cell>
        </row>
        <row r="21">
          <cell r="B21">
            <v>38589</v>
          </cell>
          <cell r="C21" t="str">
            <v>Gros problème appro FPGA met en péril le planning affaire. Alors que la demande d'appro a été faite le 23/06 la commande est positionnée 2 mois plus tard !!</v>
          </cell>
          <cell r="D21">
            <v>102</v>
          </cell>
          <cell r="E21" t="str">
            <v>Faire un suivi hebdo auprès de XILINX
AR le 10/11</v>
          </cell>
          <cell r="F21" t="str">
            <v>Faire un suivi hebdo auprès de XILINX
AR le 10/11</v>
          </cell>
          <cell r="G21" t="str">
            <v>Faire un suivi hebdo auprès de XILINX
AR le 10/11</v>
          </cell>
        </row>
        <row r="22">
          <cell r="B22">
            <v>38589</v>
          </cell>
          <cell r="C22" t="str">
            <v>planning très tendu à la réception de MAQXP2 pour les différentes activités (Appli, Kernel, Senseur)</v>
          </cell>
          <cell r="D22">
            <v>75</v>
          </cell>
          <cell r="E22" t="str">
            <v>Livraison partielle carte MAQ-XP2 à définir (pour applicatif et hors lot)</v>
          </cell>
          <cell r="F22" t="str">
            <v>Livraison partielle carte MAQ-XP2 à définir (pour applicatif et hors lot)</v>
          </cell>
          <cell r="G22" t="str">
            <v>Livraison partielle carte MAQ-XP2 à définir (pour applicatif et hors lot)</v>
          </cell>
        </row>
        <row r="23">
          <cell r="B23">
            <v>38631</v>
          </cell>
          <cell r="C23" t="str">
            <v>Retard d'ALTREL sur PXE10 et MAQXP2, met en péril l'affaire</v>
          </cell>
          <cell r="D23">
            <v>131</v>
          </cell>
          <cell r="E23" t="str">
            <v>Faire pression sur ALTREL pour réduction délai
OK MAQXP2 le 20/10, PXE10 le 27/10</v>
          </cell>
          <cell r="F23" t="str">
            <v>Faire pression sur ALTREL pour réduction délai
OK MAQXP2 le 20/10, PXE10 le 27/10</v>
          </cell>
          <cell r="G23" t="str">
            <v>Faire pression sur ALTREL pour réduction délai
OK MAQXP2 le 20/10, PXE10 le 27/10</v>
          </cell>
        </row>
        <row r="24">
          <cell r="B24">
            <v>38631</v>
          </cell>
          <cell r="C24" t="str">
            <v>CSCI: De nombreuses questions restent sans réponse et mettent en péril la livraison logicielle</v>
          </cell>
          <cell r="D24">
            <v>97</v>
          </cell>
          <cell r="E24" t="str">
            <v>Répondre aux questions  COFRAMI (voir CR n°3 COFRAMI)
Transmises au RIS, réunion montée</v>
          </cell>
          <cell r="F24" t="str">
            <v>Répondre aux questions  COFRAMI (voir CR n°3 COFRAMI)
Transmises au RIS, réunion montée</v>
          </cell>
          <cell r="G24" t="str">
            <v>Répondre aux questions  COFRAMI (voir CR n°3 COFRAMI)
Transmises au RIS, réunion montée</v>
          </cell>
        </row>
        <row r="25">
          <cell r="B25">
            <v>38645</v>
          </cell>
          <cell r="C25" t="str">
            <v>Merge NUC dyn, quand la faire ?</v>
          </cell>
          <cell r="D25">
            <v>133</v>
          </cell>
          <cell r="E25" t="str">
            <v>Quand démarrer les tests NUC d  avec caméra XP?
A discuter avec l'affaire
Pour tenir planning, il faut S01 une caméra</v>
          </cell>
          <cell r="F25" t="str">
            <v>Quand démarrer les tests NUC d  avec caméra XP?
A discuter avec l'affaire
Pour tenir planning, il faut S01 une caméra</v>
          </cell>
          <cell r="G25" t="str">
            <v>Quand démarrer les tests NUC d  avec caméra XP?
A discuter avec l'affaire
Pour tenir planning, il faut S01 une caméra</v>
          </cell>
        </row>
        <row r="26">
          <cell r="B26">
            <v>38660</v>
          </cell>
          <cell r="C26" t="str">
            <v>dépassement CPP dû aux développements HARD et SOFT</v>
          </cell>
          <cell r="D26">
            <v>113</v>
          </cell>
          <cell r="E26" t="str">
            <v xml:space="preserve">Définir les causes du dépassement </v>
          </cell>
          <cell r="F26" t="str">
            <v xml:space="preserve">Définir les causes du dépassement </v>
          </cell>
          <cell r="G26" t="str">
            <v xml:space="preserve">Définir les causes du dépassement </v>
          </cell>
        </row>
        <row r="27">
          <cell r="B27">
            <v>38660</v>
          </cell>
          <cell r="C27" t="str">
            <v>Timings vidéo sortie hors tolérance par rapport à la norme UIT-R 624-4. Pb de qualité des VCXO AXTAL</v>
          </cell>
          <cell r="D27">
            <v>139</v>
          </cell>
          <cell r="E27" t="str">
            <v>Contacter AXTAL pour obtenir des VCXO dans la tolérance
Renvoyer les 2 spares pour réglage puis permutation avec les mauvais</v>
          </cell>
          <cell r="F27" t="str">
            <v>Contacter AXTAL pour obtenir des VCXO dans la tolérance
Renvoyer les 2 spares pour réglage puis permutation avec les mauvais</v>
          </cell>
          <cell r="G27" t="str">
            <v>Contacter AXTAL pour obtenir des VCXO dans la tolérance
Renvoyer les 2 spares pour réglage puis permutation avec les mauvais</v>
          </cell>
        </row>
        <row r="28">
          <cell r="B28">
            <v>38666</v>
          </cell>
          <cell r="C28" t="str">
            <v>difficulté d'obtenir des PXE10 validées pour le 17/11 compte tenu des modifications à appliquer et des CPA/CRE à terminer</v>
          </cell>
          <cell r="D28">
            <v>140</v>
          </cell>
          <cell r="E28" t="str">
            <v>Rediscuter le planning, trouver ressources ?
Recette carte 1 démarrée, carte 2 dispo en S47</v>
          </cell>
          <cell r="F28" t="str">
            <v>Rediscuter le planning, trouver ressources ?
Recette carte 1 démarrée, carte 2 dispo en S47</v>
          </cell>
          <cell r="G28" t="str">
            <v>Rediscuter le planning, trouver ressources ?
Recette carte 1 démarrée, carte 2 dispo en S47</v>
          </cell>
        </row>
        <row r="29">
          <cell r="B29">
            <v>38673</v>
          </cell>
          <cell r="C29" t="str">
            <v>Retard planning sur FCA/PCA CSCI
réduction possible: pas de revue SDD, FCA/PCA le 15/01</v>
          </cell>
          <cell r="E29" t="e">
            <v>#N/A</v>
          </cell>
          <cell r="F29" t="e">
            <v>#N/A</v>
          </cell>
          <cell r="G29" t="str">
            <v/>
          </cell>
        </row>
        <row r="30">
          <cell r="B30">
            <v>38695</v>
          </cell>
          <cell r="C30" t="str">
            <v>Des non-conformités sur PXE10 lors de la validation PCR4677 (coupure alim) et 4754 (BP et bruit vidéo)</v>
          </cell>
          <cell r="D30">
            <v>107</v>
          </cell>
          <cell r="E30" t="str">
            <v xml:space="preserve">Etude sur power-off CL INDIGO
Voir CR gto05-0035, transmise à COP
</v>
          </cell>
          <cell r="F30" t="str">
            <v xml:space="preserve">Etude sur power-off CL INDIGO
Voir CR gto05-0035, transmise à COP
</v>
          </cell>
          <cell r="G30" t="str">
            <v xml:space="preserve">Etude sur power-off CL INDIGO
Voir CR gto05-0035, transmise à COP
</v>
          </cell>
        </row>
        <row r="31">
          <cell r="B31">
            <v>38695</v>
          </cell>
          <cell r="C31" t="str">
            <v>Des non-conformités sur MAQ-XP2 lors de la validation PCR4604 (fréquence vidéo) PCR4842 (fiabilité GF30)</v>
          </cell>
          <cell r="D31">
            <v>139</v>
          </cell>
          <cell r="E31" t="str">
            <v>Contacter AXTAL pour obtenir des VCXO dans la tolérance
Renvoyer les 2 spares pour réglage puis permutation avec les mauvais</v>
          </cell>
          <cell r="F31" t="str">
            <v>Contacter AXTAL pour obtenir des VCXO dans la tolérance
Renvoyer les 2 spares pour réglage puis permutation avec les mauvais</v>
          </cell>
          <cell r="G31" t="str">
            <v>Contacter AXTAL pour obtenir des VCXO dans la tolérance
Renvoyer les 2 spares pour réglage puis permutation avec les mauvais</v>
          </cell>
        </row>
        <row r="32">
          <cell r="B32">
            <v>38722</v>
          </cell>
          <cell r="C32" t="str">
            <v>Manque de visibilité sur la validation logicielle (moyen délai)</v>
          </cell>
          <cell r="D32">
            <v>166</v>
          </cell>
          <cell r="E32" t="str">
            <v>Voir la stratégie de validation logicielle selon la note de Jagueneau / Bellot. De quels matériels avont nous besoin ?</v>
          </cell>
          <cell r="F32" t="str">
            <v>Voir la stratégie de validation logicielle selon la note de Jagueneau / Bellot. De quels matériels avont nous besoin ?</v>
          </cell>
          <cell r="G32" t="str">
            <v>Voir la stratégie de validation logicielle selon la note de Jagueneau / Bellot. De quels matériels avont nous besoin ?</v>
          </cell>
        </row>
        <row r="33">
          <cell r="B33">
            <v>38756</v>
          </cell>
          <cell r="C33" t="str">
            <v>Difficulté de tenir le jalon FCA/PCA PXE10 compte tenu des non-conformités en cours d'étude.</v>
          </cell>
          <cell r="D33">
            <v>171</v>
          </cell>
          <cell r="E33" t="str">
            <v>PCR4754, effectuer simulation BP @ 0,005 % + monte carlo précision de température</v>
          </cell>
          <cell r="F33" t="str">
            <v>PCR4754, effectuer simulation BP @ 0,005 % + monte carlo précision de température</v>
          </cell>
          <cell r="G33" t="str">
            <v>PCR4754, effectuer simulation BP @ 0,005 % + monte carlo précision de température</v>
          </cell>
        </row>
        <row r="34">
          <cell r="B34">
            <v>38756</v>
          </cell>
          <cell r="C34" t="str">
            <v>Difficulté de mise au point NUC. Pb de temps pour rédiger le nouveau Cahier de test</v>
          </cell>
          <cell r="E34" t="e">
            <v>#N/A</v>
          </cell>
          <cell r="F34" t="e">
            <v>#N/A</v>
          </cell>
          <cell r="G34" t="str">
            <v/>
          </cell>
        </row>
        <row r="35">
          <cell r="B35">
            <v>38757</v>
          </cell>
          <cell r="C35" t="str">
            <v>Difficulté de tenir le jalon FCA/PCA des CSCI compte tenu du manque de caméra et du faible avancement NUC</v>
          </cell>
          <cell r="D35">
            <v>190</v>
          </cell>
          <cell r="E35" t="str">
            <v>Retarder de 2 sms le jalon FCA/PCA CSCI
Si caméra fermée dispo le 13/02</v>
          </cell>
          <cell r="F35" t="str">
            <v>Retarder de 2 sms le jalon FCA/PCA CSCI
Si caméra fermée dispo le 13/02</v>
          </cell>
          <cell r="G35" t="str">
            <v>Retarder de 2 sms le jalon FCA/PCA CSCI
Si caméra fermée dispo le 13/02</v>
          </cell>
        </row>
        <row r="36">
          <cell r="B36">
            <v>38758</v>
          </cell>
          <cell r="C36" t="str">
            <v>non-conformité précision TEMP_PF à résoudre = modifs HW importantes, reroutage à faire, étude en cours.</v>
          </cell>
          <cell r="D36">
            <v>196</v>
          </cell>
          <cell r="E36" t="str">
            <v>Mettre en œuvre le nouveau montage selon CR gto06-0394
OK à l'ambiante, thermique fait à chaud, vérifier la stabilité du montage à l'ambiante</v>
          </cell>
          <cell r="F36" t="str">
            <v>Mettre en œuvre le nouveau montage selon CR gto06-0394
OK à l'ambiante, thermique fait à chaud, vérifier la stabilité du montage à l'ambiante</v>
          </cell>
          <cell r="G36" t="str">
            <v>Mettre en œuvre le nouveau montage selon CR gto06-0394
OK à l'ambiante, thermique fait à chaud, vérifier la stabilité du montage à l'ambiante</v>
          </cell>
        </row>
        <row r="37">
          <cell r="B37">
            <v>38834</v>
          </cell>
          <cell r="C37" t="str">
            <v>Difficulté à faire les val VCI et STD = pas de caméra</v>
          </cell>
          <cell r="D37">
            <v>237</v>
          </cell>
          <cell r="E37" t="str">
            <v>Prêt d'une caméra complète (structure ouverte possible par DCAM) courant juin</v>
          </cell>
          <cell r="F37" t="str">
            <v>Prêt d'une caméra complète (structure ouverte possible par DCAM) courant juin</v>
          </cell>
          <cell r="G37" t="str">
            <v>Prêt d'une caméra complète (structure ouverte possible par DCAM) courant juin</v>
          </cell>
        </row>
        <row r="38">
          <cell r="A38" t="str">
            <v>X</v>
          </cell>
          <cell r="B38">
            <v>38883</v>
          </cell>
          <cell r="C38" t="str">
            <v>Risque de décalage dans la mise au point du NUC avec la PXE10 BA</v>
          </cell>
          <cell r="E38" t="e">
            <v>#N/A</v>
          </cell>
          <cell r="F38" t="e">
            <v>#N/A</v>
          </cell>
          <cell r="G38" t="str">
            <v>Suivi régulier de ALTREL par LCAM
Essais avec PXE10 "maquette"</v>
          </cell>
        </row>
        <row r="39">
          <cell r="A39" t="str">
            <v>x</v>
          </cell>
          <cell r="B39">
            <v>38895</v>
          </cell>
          <cell r="C39" t="str">
            <v>livraison carte PXE10 BA reroutée le 31/07/06? Impacte sur intégratiion NUC</v>
          </cell>
          <cell r="D39">
            <v>272</v>
          </cell>
          <cell r="E39" t="e">
            <v>#N/A</v>
          </cell>
          <cell r="F39" t="e">
            <v>#N/A</v>
          </cell>
          <cell r="G39" t="str">
            <v>récupérer une carte PXE chez ALTREL  pour pouvoir valider le NUC sans attendre le lot complet</v>
          </cell>
        </row>
        <row r="40">
          <cell r="A40" t="str">
            <v>Dernière ligne. Ne pas dépasser ni supprimer.</v>
          </cell>
        </row>
      </sheetData>
      <sheetData sheetId="5"/>
      <sheetData sheetId="6"/>
      <sheetData sheetId="7">
        <row r="3">
          <cell r="I3">
            <v>38384</v>
          </cell>
        </row>
        <row r="4">
          <cell r="E4" t="str">
            <v>x</v>
          </cell>
        </row>
        <row r="21">
          <cell r="E21" t="str">
            <v>x</v>
          </cell>
        </row>
        <row r="23">
          <cell r="E23" t="str">
            <v>x</v>
          </cell>
        </row>
        <row r="24">
          <cell r="E24" t="str">
            <v>x</v>
          </cell>
        </row>
        <row r="25">
          <cell r="E25" t="str">
            <v>Dernière ligne. Ne pas dépasser ni supprimer.</v>
          </cell>
        </row>
        <row r="33">
          <cell r="A33" t="str">
            <v>X = Export</v>
          </cell>
          <cell r="B33" t="str">
            <v>Date</v>
          </cell>
          <cell r="C33" t="str">
            <v>Commentaire</v>
          </cell>
        </row>
        <row r="35">
          <cell r="B35">
            <v>38460</v>
          </cell>
          <cell r="C35" t="str">
            <v>Initialisation planning conformément au planning et à la fiche de lot gto05-0234 rév. C</v>
          </cell>
        </row>
        <row r="36">
          <cell r="A36" t="str">
            <v>X</v>
          </cell>
          <cell r="B36">
            <v>38883</v>
          </cell>
          <cell r="C36" t="str">
            <v>La FCA/PCA du CSCI TRAITEMENTS sera effecutée après validation avec nouveau NUC et nouvelle PXE10</v>
          </cell>
        </row>
        <row r="40">
          <cell r="A40" t="str">
            <v>Dernière ligne. Ne pas dépasser ni supprimer.</v>
          </cell>
        </row>
      </sheetData>
      <sheetData sheetId="8">
        <row r="4">
          <cell r="A4" t="str">
            <v>X = Export</v>
          </cell>
          <cell r="B4" t="str">
            <v>NOM Prénom</v>
          </cell>
          <cell r="C4" t="str">
            <v>Responsabilité(s)</v>
          </cell>
          <cell r="D4" t="str">
            <v>Arrivée</v>
          </cell>
          <cell r="E4" t="str">
            <v>Départ</v>
          </cell>
          <cell r="F4" t="str">
            <v>Besoins de formation</v>
          </cell>
        </row>
        <row r="6">
          <cell r="A6" t="str">
            <v>x</v>
          </cell>
          <cell r="B6" t="str">
            <v>Equipe</v>
          </cell>
          <cell r="C6" t="str">
            <v/>
          </cell>
          <cell r="F6" t="str">
            <v/>
          </cell>
        </row>
        <row r="7">
          <cell r="B7" t="str">
            <v>B. ROUBINE</v>
          </cell>
          <cell r="C7" t="str">
            <v>RLT</v>
          </cell>
          <cell r="D7">
            <v>38412</v>
          </cell>
          <cell r="E7">
            <v>38860</v>
          </cell>
          <cell r="F7" t="str">
            <v>Remplacé par B. TILLIER</v>
          </cell>
        </row>
        <row r="8">
          <cell r="A8" t="str">
            <v>x</v>
          </cell>
          <cell r="B8" t="str">
            <v>B. TILLIER</v>
          </cell>
          <cell r="C8" t="str">
            <v>RLT</v>
          </cell>
          <cell r="D8">
            <v>38869</v>
          </cell>
        </row>
        <row r="9">
          <cell r="B9" t="str">
            <v>P. VERNET</v>
          </cell>
          <cell r="C9" t="str">
            <v>Devis, management pôle caméra</v>
          </cell>
          <cell r="D9">
            <v>38353</v>
          </cell>
          <cell r="E9">
            <v>38868</v>
          </cell>
        </row>
        <row r="10">
          <cell r="A10" t="str">
            <v>x</v>
          </cell>
          <cell r="B10" t="str">
            <v>E. BERTHOD</v>
          </cell>
          <cell r="C10" t="str">
            <v>Devis, management pôle caméra GTOL</v>
          </cell>
          <cell r="D10">
            <v>38869</v>
          </cell>
        </row>
        <row r="11">
          <cell r="A11" t="str">
            <v>x</v>
          </cell>
          <cell r="B11" t="str">
            <v>L. DARMON</v>
          </cell>
          <cell r="C11" t="str">
            <v>Développement cartes proximité</v>
          </cell>
          <cell r="D11">
            <v>38413</v>
          </cell>
        </row>
        <row r="12">
          <cell r="B12" t="str">
            <v>C. GUILLET</v>
          </cell>
          <cell r="C12" t="str">
            <v>Développement FPGA</v>
          </cell>
          <cell r="D12">
            <v>38383</v>
          </cell>
        </row>
        <row r="13">
          <cell r="B13" t="str">
            <v>F. MANGIN</v>
          </cell>
          <cell r="C13" t="str">
            <v>Développement logiciel applicatif</v>
          </cell>
          <cell r="D13">
            <v>38418</v>
          </cell>
          <cell r="E13">
            <v>38595</v>
          </cell>
          <cell r="F13" t="str">
            <v>Remplacé par G. de MARCHI</v>
          </cell>
        </row>
        <row r="14">
          <cell r="A14" t="str">
            <v>x</v>
          </cell>
          <cell r="B14" t="str">
            <v>J. FOURNIER</v>
          </cell>
          <cell r="C14" t="str">
            <v>Développement algorithmes</v>
          </cell>
          <cell r="D14">
            <v>38384</v>
          </cell>
        </row>
        <row r="15">
          <cell r="B15" t="str">
            <v>P. BESNIER (LOGATIQUE)</v>
          </cell>
          <cell r="C15" t="str">
            <v>Développement Kernel / TEST et APPLICATIF phase maquette NUC</v>
          </cell>
          <cell r="D15">
            <v>38397</v>
          </cell>
          <cell r="E15">
            <v>38533</v>
          </cell>
          <cell r="F15" t="str">
            <v>Remplacé par O. QUENAUDON J. LE RHUN et A. DESCHAMPS</v>
          </cell>
        </row>
        <row r="16">
          <cell r="A16" t="str">
            <v>x</v>
          </cell>
          <cell r="B16" t="str">
            <v>J. LE RHUN</v>
          </cell>
          <cell r="C16" t="str">
            <v>Support kernel</v>
          </cell>
          <cell r="D16">
            <v>38534</v>
          </cell>
        </row>
        <row r="17">
          <cell r="A17" t="str">
            <v>x</v>
          </cell>
          <cell r="B17" t="str">
            <v>G. MATHEY</v>
          </cell>
          <cell r="C17" t="str">
            <v>Management CIATC</v>
          </cell>
          <cell r="D17">
            <v>38439</v>
          </cell>
        </row>
        <row r="18">
          <cell r="B18" t="str">
            <v>J. MANENT</v>
          </cell>
          <cell r="C18" t="str">
            <v xml:space="preserve">Développement cartes </v>
          </cell>
          <cell r="D18">
            <v>38418</v>
          </cell>
        </row>
        <row r="19">
          <cell r="B19" t="str">
            <v>A. CORBEL (COFRAMI)</v>
          </cell>
          <cell r="C19" t="str">
            <v>Développement logiciel applicatif</v>
          </cell>
          <cell r="D19">
            <v>38548</v>
          </cell>
        </row>
        <row r="20">
          <cell r="B20" t="str">
            <v>F. BRUGIES</v>
          </cell>
          <cell r="C20" t="str">
            <v>Qualité Métier de Conception</v>
          </cell>
          <cell r="D20">
            <v>38432</v>
          </cell>
          <cell r="E20">
            <v>38717</v>
          </cell>
          <cell r="F20" t="str">
            <v>Remplacé par F. ERLINGER</v>
          </cell>
        </row>
        <row r="21">
          <cell r="A21" t="str">
            <v>x</v>
          </cell>
          <cell r="B21" t="str">
            <v>F. ERLINGER</v>
          </cell>
          <cell r="C21" t="str">
            <v>Qualité Métier de Conception</v>
          </cell>
          <cell r="D21">
            <v>38719</v>
          </cell>
        </row>
        <row r="22">
          <cell r="A22" t="str">
            <v>x</v>
          </cell>
          <cell r="B22" t="str">
            <v>G. DE MARCHI</v>
          </cell>
          <cell r="C22" t="str">
            <v>Support développement</v>
          </cell>
          <cell r="D22">
            <v>38565</v>
          </cell>
        </row>
        <row r="23">
          <cell r="A23" t="str">
            <v>x</v>
          </cell>
          <cell r="B23" t="str">
            <v>E. DUROI</v>
          </cell>
          <cell r="C23" t="str">
            <v>Responsable pole FPGA</v>
          </cell>
          <cell r="D23">
            <v>38383</v>
          </cell>
        </row>
        <row r="24">
          <cell r="A24" t="str">
            <v>x</v>
          </cell>
          <cell r="B24" t="str">
            <v>Parties prenantes</v>
          </cell>
          <cell r="C24" t="str">
            <v/>
          </cell>
          <cell r="F24" t="str">
            <v/>
          </cell>
        </row>
        <row r="25">
          <cell r="A25" t="str">
            <v>x</v>
          </cell>
          <cell r="B25" t="str">
            <v>P. BRUOT</v>
          </cell>
          <cell r="C25" t="str">
            <v>CEM</v>
          </cell>
          <cell r="F25" t="str">
            <v/>
          </cell>
        </row>
        <row r="26">
          <cell r="A26" t="str">
            <v>x</v>
          </cell>
          <cell r="B26" t="str">
            <v>N. JOUSSEAUME</v>
          </cell>
          <cell r="C26" t="str">
            <v>Achats S/T fab. Cartes</v>
          </cell>
          <cell r="D26">
            <v>38432</v>
          </cell>
        </row>
        <row r="27">
          <cell r="A27" t="str">
            <v>x</v>
          </cell>
          <cell r="B27" t="str">
            <v>M. PISTORELLI</v>
          </cell>
          <cell r="C27" t="str">
            <v>Câblage</v>
          </cell>
        </row>
        <row r="28">
          <cell r="A28" t="str">
            <v>x</v>
          </cell>
          <cell r="B28" t="str">
            <v>P. STYGER</v>
          </cell>
          <cell r="C28" t="str">
            <v>Lanceur</v>
          </cell>
        </row>
        <row r="29">
          <cell r="A29" t="str">
            <v>x</v>
          </cell>
          <cell r="B29" t="str">
            <v>JM DEMANTE</v>
          </cell>
          <cell r="C29" t="str">
            <v>Bureau d'étude mécanique</v>
          </cell>
        </row>
        <row r="30">
          <cell r="A30" t="str">
            <v>x</v>
          </cell>
          <cell r="B30" t="str">
            <v>Y. FAGON</v>
          </cell>
          <cell r="C30" t="str">
            <v>Resp projet COFRAMI à TOSA</v>
          </cell>
        </row>
        <row r="31">
          <cell r="A31" t="str">
            <v>Dernière ligne. Ne pas dépasser ni supprimer.</v>
          </cell>
        </row>
      </sheetData>
      <sheetData sheetId="9">
        <row r="6">
          <cell r="B6">
            <v>130</v>
          </cell>
        </row>
      </sheetData>
      <sheetData sheetId="10"/>
      <sheetData sheetId="11"/>
      <sheetData sheetId="12">
        <row r="8">
          <cell r="D8" t="str">
            <v>Synthèse MO</v>
          </cell>
          <cell r="E8" t="str">
            <v>Mois du dernier CPR saisi</v>
          </cell>
        </row>
        <row r="9">
          <cell r="E9">
            <v>38838</v>
          </cell>
        </row>
        <row r="10">
          <cell r="D10" t="str">
            <v>CPP en heures (MO)</v>
          </cell>
          <cell r="E10">
            <v>9107</v>
          </cell>
        </row>
        <row r="11">
          <cell r="D11" t="str">
            <v>CPE en heures (MO)</v>
          </cell>
          <cell r="E11">
            <v>14118.85</v>
          </cell>
        </row>
        <row r="12">
          <cell r="D12" t="str">
            <v>(CPP-CPE)/CPP</v>
          </cell>
          <cell r="E12">
            <v>-0.5503294169320303</v>
          </cell>
        </row>
        <row r="17">
          <cell r="A17" t="str">
            <v>X = Export</v>
          </cell>
          <cell r="B17" t="str">
            <v>Date</v>
          </cell>
          <cell r="C17" t="str">
            <v>Commentaire</v>
          </cell>
        </row>
        <row r="20">
          <cell r="A20" t="str">
            <v>Dernière ligne. Ne pas dépasser ni supprimer.</v>
          </cell>
        </row>
      </sheetData>
      <sheetData sheetId="13">
        <row r="17">
          <cell r="D17" t="str">
            <v>Synthèse MO+appros</v>
          </cell>
          <cell r="E17" t="str">
            <v>Mois du dernier CPR saisi</v>
          </cell>
          <cell r="F17" t="str">
            <v>Mois précédent</v>
          </cell>
        </row>
        <row r="18">
          <cell r="E18">
            <v>38838</v>
          </cell>
          <cell r="F18">
            <v>38808</v>
          </cell>
        </row>
        <row r="19">
          <cell r="D19" t="str">
            <v>CPP (Keur)</v>
          </cell>
          <cell r="E19">
            <v>931.5</v>
          </cell>
          <cell r="F19">
            <v>931.5</v>
          </cell>
        </row>
        <row r="20">
          <cell r="D20" t="str">
            <v>CPE (Keur)</v>
          </cell>
          <cell r="E20">
            <v>1389.3487449999998</v>
          </cell>
          <cell r="F20">
            <v>1358.3617449999997</v>
          </cell>
        </row>
        <row r="21">
          <cell r="D21" t="str">
            <v>(CPP-CPE)/CPP</v>
          </cell>
          <cell r="E21">
            <v>-0.49151770799785272</v>
          </cell>
          <cell r="F21">
            <v>-0.45825200751476081</v>
          </cell>
        </row>
        <row r="26">
          <cell r="A26" t="str">
            <v>X = Export</v>
          </cell>
          <cell r="B26" t="str">
            <v>Date</v>
          </cell>
          <cell r="C26" t="str">
            <v>Commentaire</v>
          </cell>
        </row>
        <row r="28">
          <cell r="B28">
            <v>38597</v>
          </cell>
          <cell r="C28" t="str">
            <v>Dérive du CPE due à des travaux non-prévus sur MAQ-XP2 , des appros plus élevées que prévu. Des élongations de travaux sur PXE.
Le CPE devrait se stabiliser le mois prochain</v>
          </cell>
        </row>
        <row r="29">
          <cell r="B29">
            <v>38635</v>
          </cell>
          <cell r="C29" t="str">
            <v>Stabilité du CPE pr à septembre, dérive GTOL à chiffrer</v>
          </cell>
        </row>
        <row r="30">
          <cell r="B30">
            <v>38663</v>
          </cell>
          <cell r="C30" t="str">
            <v>Intégration de la dérive GTOL (+74 k€) + 30 k€ dû à mise au point PXE10 + pbm CSCI TEST et JTAG + re-work CPA/CRE MAQ-XP2</v>
          </cell>
        </row>
        <row r="31">
          <cell r="B31">
            <v>38692</v>
          </cell>
          <cell r="C31" t="str">
            <v>1021 - 24 (arrêt PXE11 et bilan COFRAMI) + 39 (NUC) + 5 (PCR appli)</v>
          </cell>
        </row>
        <row r="32">
          <cell r="B32">
            <v>38742</v>
          </cell>
          <cell r="C32">
            <v>1095</v>
          </cell>
        </row>
        <row r="33">
          <cell r="B33">
            <v>38758</v>
          </cell>
          <cell r="C33">
            <v>1157</v>
          </cell>
        </row>
        <row r="34">
          <cell r="B34">
            <v>38779</v>
          </cell>
          <cell r="C34">
            <v>1160</v>
          </cell>
        </row>
        <row r="35">
          <cell r="A35" t="str">
            <v>X</v>
          </cell>
          <cell r="B35">
            <v>38807</v>
          </cell>
          <cell r="C35" t="str">
            <v>1266 = 1160 + pbm NUC + temp_dw + difficulté à terminer le lot + prévision biseau</v>
          </cell>
        </row>
        <row r="36">
          <cell r="A36" t="str">
            <v>X</v>
          </cell>
          <cell r="B36">
            <v>38841</v>
          </cell>
          <cell r="C36" t="str">
            <v>CPP + 89 k€ (reroutage PXE10)</v>
          </cell>
        </row>
        <row r="37">
          <cell r="A37" t="str">
            <v>X</v>
          </cell>
          <cell r="B37">
            <v>38883</v>
          </cell>
          <cell r="C37" t="str">
            <v>CPE = +31Keur : Correction des pixels défectueux, Maquettage NUC BF, réévaluation validation PXE10 AB</v>
          </cell>
        </row>
        <row r="38">
          <cell r="A38" t="str">
            <v>Dernière ligne. Ne pas dépasser ni supprimer.</v>
          </cell>
          <cell r="C38" t="str">
            <v xml:space="preserve"> </v>
          </cell>
        </row>
      </sheetData>
      <sheetData sheetId="14">
        <row r="45">
          <cell r="A45" t="str">
            <v>X = Export</v>
          </cell>
          <cell r="B45" t="str">
            <v>Date</v>
          </cell>
          <cell r="C45" t="str">
            <v>Commentaire</v>
          </cell>
        </row>
        <row r="47">
          <cell r="B47">
            <v>38597</v>
          </cell>
          <cell r="C47" t="str">
            <v>Augmentation CPE appros due à surcout appro cartes + sous-traitance P&amp;R cartes</v>
          </cell>
        </row>
        <row r="48">
          <cell r="B48">
            <v>38597</v>
          </cell>
          <cell r="C48" t="str">
            <v>Augmentation CPE MO due à des travaux non-prévus au devis initial</v>
          </cell>
        </row>
        <row r="49">
          <cell r="A49" t="str">
            <v>Dernière ligne. Ne pas dépasser ni supprimer.</v>
          </cell>
        </row>
      </sheetData>
      <sheetData sheetId="15">
        <row r="1">
          <cell r="D1" t="str">
            <v>Nombre total de risques :</v>
          </cell>
          <cell r="E1">
            <v>20</v>
          </cell>
        </row>
        <row r="2">
          <cell r="D2" t="str">
            <v>Nombre de risques ouverts :</v>
          </cell>
          <cell r="E2">
            <v>2</v>
          </cell>
        </row>
        <row r="3">
          <cell r="D3" t="str">
            <v xml:space="preserve">Montant total pondéré des risques ouverts : </v>
          </cell>
          <cell r="E3">
            <v>73</v>
          </cell>
        </row>
        <row r="4">
          <cell r="D4" t="str">
            <v xml:space="preserve">Criticité totale des risques ouverts : </v>
          </cell>
          <cell r="E4">
            <v>5.9999900000000004</v>
          </cell>
        </row>
        <row r="6">
          <cell r="A6" t="str">
            <v>X = Export</v>
          </cell>
          <cell r="B6" t="str">
            <v>N°</v>
          </cell>
          <cell r="C6" t="str">
            <v>Date</v>
          </cell>
          <cell r="D6" t="str">
            <v>Description du risque,
Action si le risque tombe</v>
          </cell>
          <cell r="E6" t="str">
            <v>Probabilité
[0 .. 100%]</v>
          </cell>
          <cell r="F6" t="str">
            <v>Gravité de l'impact
0 : Nul
1 : Faible
2 : Moyen
3 : Elevé</v>
          </cell>
          <cell r="I6" t="str">
            <v>Criticité</v>
          </cell>
          <cell r="J6" t="str">
            <v>Coût estimé (k€)</v>
          </cell>
          <cell r="K6" t="str">
            <v>Montant pondéré</v>
          </cell>
          <cell r="L6" t="str">
            <v>Tendance</v>
          </cell>
          <cell r="M6" t="str">
            <v>N° d'action de réduction</v>
          </cell>
          <cell r="N6" t="str">
            <v>Libellé de l'action
(longueur limitée à 150 caractères)</v>
          </cell>
          <cell r="O6" t="str">
            <v/>
          </cell>
          <cell r="P6" t="str">
            <v/>
          </cell>
          <cell r="Q6" t="str">
            <v>Statut 
(L=Levé, T=Tombé)</v>
          </cell>
        </row>
        <row r="7">
          <cell r="A7" t="str">
            <v>X</v>
          </cell>
          <cell r="B7">
            <v>1</v>
          </cell>
          <cell r="F7" t="str">
            <v>Coût</v>
          </cell>
          <cell r="G7" t="str">
            <v>Délais</v>
          </cell>
          <cell r="H7" t="str">
            <v>Perf.</v>
          </cell>
          <cell r="I7" t="str">
            <v/>
          </cell>
          <cell r="J7" t="str">
            <v/>
          </cell>
          <cell r="K7" t="str">
            <v/>
          </cell>
          <cell r="L7" t="str">
            <v/>
          </cell>
          <cell r="M7" t="str">
            <v/>
          </cell>
          <cell r="N7" t="str">
            <v/>
          </cell>
          <cell r="O7" t="str">
            <v/>
          </cell>
          <cell r="P7" t="str">
            <v/>
          </cell>
          <cell r="Q7" t="str">
            <v/>
          </cell>
        </row>
        <row r="8">
          <cell r="B8">
            <v>1</v>
          </cell>
          <cell r="C8">
            <v>38461</v>
          </cell>
          <cell r="D8" t="str">
            <v>Risque de ne pas tenir le planning</v>
          </cell>
          <cell r="E8">
            <v>0.5</v>
          </cell>
          <cell r="F8">
            <v>1</v>
          </cell>
          <cell r="G8">
            <v>3</v>
          </cell>
          <cell r="H8">
            <v>0</v>
          </cell>
          <cell r="I8">
            <v>2</v>
          </cell>
          <cell r="K8">
            <v>0</v>
          </cell>
          <cell r="L8" t="str">
            <v></v>
          </cell>
          <cell r="N8" t="str">
            <v>design de la carte PXE10 sans spécifications approuvées
livraison de cartes partiellement validées</v>
          </cell>
          <cell r="O8" t="e">
            <v>#N/A</v>
          </cell>
          <cell r="P8" t="e">
            <v>#N/A</v>
          </cell>
          <cell r="Q8" t="str">
            <v>L</v>
          </cell>
        </row>
        <row r="9">
          <cell r="B9">
            <v>2</v>
          </cell>
          <cell r="C9">
            <v>38461</v>
          </cell>
          <cell r="D9" t="str">
            <v>Risque de redesign des cartes PROX dûe au design sans spécifications</v>
          </cell>
          <cell r="E9">
            <v>0.2</v>
          </cell>
          <cell r="F9">
            <v>3</v>
          </cell>
          <cell r="G9">
            <v>3</v>
          </cell>
          <cell r="H9">
            <v>0</v>
          </cell>
          <cell r="I9">
            <v>1.2000000000000002</v>
          </cell>
          <cell r="J9">
            <v>40</v>
          </cell>
          <cell r="K9">
            <v>8</v>
          </cell>
          <cell r="L9" t="str">
            <v></v>
          </cell>
          <cell r="N9" t="str">
            <v/>
          </cell>
          <cell r="O9" t="e">
            <v>#N/A</v>
          </cell>
          <cell r="P9" t="e">
            <v>#N/A</v>
          </cell>
          <cell r="Q9" t="str">
            <v>L</v>
          </cell>
        </row>
        <row r="10">
          <cell r="B10">
            <v>3</v>
          </cell>
          <cell r="C10">
            <v>38461</v>
          </cell>
          <cell r="D10" t="str">
            <v>Risque de ne pas tenir le temps réel, surchage CPU dûe au NUC dynamique</v>
          </cell>
          <cell r="E10">
            <v>0.5</v>
          </cell>
          <cell r="F10">
            <v>1</v>
          </cell>
          <cell r="G10">
            <v>2</v>
          </cell>
          <cell r="H10">
            <v>3</v>
          </cell>
          <cell r="I10">
            <v>3</v>
          </cell>
          <cell r="J10">
            <v>13</v>
          </cell>
          <cell r="K10">
            <v>6.5</v>
          </cell>
          <cell r="L10" t="str">
            <v></v>
          </cell>
          <cell r="M10">
            <v>138</v>
          </cell>
          <cell r="N10" t="str">
            <v>relevé charge CPU NUC sur banc (caméra non-dispo) Anticiper le merge NUC dyn.
Pre-merge avec V2 fin décembre puis merge avec V2 debuggé à fin janvier</v>
          </cell>
          <cell r="O10" t="str">
            <v>relevé charge CPU NUC sur banc (caméra non-dispo) Anticiper le merge NUC dyn.
Pre-merge avec V2 fin décembre puis merge avec V2 debuggé à fin janvier</v>
          </cell>
          <cell r="P10" t="str">
            <v>relevé charge CPU NUC sur banc (caméra non-dispo) Anticiper le merge NUC dyn.
Pre-merge avec V2 fin décembre puis merge avec V2 debuggé à fin janvier</v>
          </cell>
          <cell r="Q10" t="str">
            <v>L</v>
          </cell>
        </row>
        <row r="11">
          <cell r="B11">
            <v>4</v>
          </cell>
          <cell r="C11">
            <v>38513</v>
          </cell>
          <cell r="D11" t="str">
            <v>Risque de ne pas tenir le cout série objectif sur les PXE</v>
          </cell>
          <cell r="E11">
            <v>0.8</v>
          </cell>
          <cell r="F11">
            <v>3</v>
          </cell>
          <cell r="G11">
            <v>0</v>
          </cell>
          <cell r="H11">
            <v>0</v>
          </cell>
          <cell r="I11">
            <v>2.4000000000000004</v>
          </cell>
          <cell r="K11">
            <v>0</v>
          </cell>
          <cell r="L11" t="str">
            <v></v>
          </cell>
          <cell r="M11">
            <v>49</v>
          </cell>
          <cell r="N11" t="str">
            <v>Estimation cout série PXE10 et MAQ</v>
          </cell>
          <cell r="O11" t="str">
            <v>Estimation cout série PXE10 et MAQ</v>
          </cell>
          <cell r="P11" t="str">
            <v>Estimation cout série PXE10 et MAQ</v>
          </cell>
          <cell r="Q11" t="str">
            <v>L</v>
          </cell>
        </row>
        <row r="12">
          <cell r="B12">
            <v>5</v>
          </cell>
          <cell r="C12">
            <v>38546</v>
          </cell>
          <cell r="D12" t="str">
            <v>Risque de ne pas tenir le cout série objectif sur MAQ-XP2</v>
          </cell>
          <cell r="E12">
            <v>0.8</v>
          </cell>
          <cell r="F12">
            <v>3</v>
          </cell>
          <cell r="G12">
            <v>0</v>
          </cell>
          <cell r="H12">
            <v>0</v>
          </cell>
          <cell r="I12">
            <v>2.4000000000000004</v>
          </cell>
          <cell r="K12">
            <v>0</v>
          </cell>
          <cell r="L12" t="str">
            <v></v>
          </cell>
          <cell r="M12">
            <v>49</v>
          </cell>
          <cell r="N12" t="str">
            <v>Estimation cout série PXE10 et MAQ</v>
          </cell>
          <cell r="O12" t="str">
            <v>Estimation cout série PXE10 et MAQ</v>
          </cell>
          <cell r="P12" t="str">
            <v>Estimation cout série PXE10 et MAQ</v>
          </cell>
          <cell r="Q12" t="str">
            <v>L</v>
          </cell>
        </row>
        <row r="13">
          <cell r="B13">
            <v>6</v>
          </cell>
          <cell r="C13">
            <v>38546</v>
          </cell>
          <cell r="D13" t="str">
            <v>Risque de diminution de fiabilité du détecteur QW
redesign PXE10 !</v>
          </cell>
          <cell r="E13">
            <v>0.5</v>
          </cell>
          <cell r="F13">
            <v>1</v>
          </cell>
          <cell r="G13">
            <v>1</v>
          </cell>
          <cell r="H13">
            <v>3</v>
          </cell>
          <cell r="I13">
            <v>2.5</v>
          </cell>
          <cell r="K13">
            <v>0</v>
          </cell>
          <cell r="L13" t="str">
            <v></v>
          </cell>
          <cell r="M13">
            <v>107</v>
          </cell>
          <cell r="N13" t="str">
            <v xml:space="preserve">Etude sur power-off CL INDIGO
Voir CR gto05-0035, transmise à COP
</v>
          </cell>
          <cell r="O13" t="str">
            <v xml:space="preserve">Etude sur power-off CL INDIGO
Voir CR gto05-0035, transmise à COP
</v>
          </cell>
          <cell r="P13" t="str">
            <v xml:space="preserve">Etude sur power-off CL INDIGO
Voir CR gto05-0035, transmise à COP
</v>
          </cell>
          <cell r="Q13" t="str">
            <v>T</v>
          </cell>
        </row>
        <row r="14">
          <cell r="B14">
            <v>7</v>
          </cell>
          <cell r="C14">
            <v>38546</v>
          </cell>
          <cell r="D14" t="str">
            <v>Risque de ne pas tenir la spé sur l'élimination des résidus de NUC (fantômes)</v>
          </cell>
          <cell r="E14">
            <v>0.6</v>
          </cell>
          <cell r="F14">
            <v>2</v>
          </cell>
          <cell r="G14">
            <v>2</v>
          </cell>
          <cell r="H14">
            <v>3</v>
          </cell>
          <cell r="I14">
            <v>4.2</v>
          </cell>
          <cell r="K14">
            <v>0</v>
          </cell>
          <cell r="L14" t="str">
            <v></v>
          </cell>
          <cell r="M14">
            <v>59</v>
          </cell>
          <cell r="N14" t="str">
            <v>Proposer une solution pour minimiser les fantômes</v>
          </cell>
          <cell r="O14" t="str">
            <v>Proposer une solution pour minimiser les fantômes</v>
          </cell>
          <cell r="P14" t="str">
            <v>Proposer une solution pour minimiser les fantômes</v>
          </cell>
          <cell r="Q14" t="str">
            <v>L</v>
          </cell>
        </row>
        <row r="15">
          <cell r="B15">
            <v>8</v>
          </cell>
          <cell r="C15">
            <v>38596</v>
          </cell>
          <cell r="D15" t="str">
            <v>Risque de ne pas tenir le planning pour l'intégration et la validation logicielle</v>
          </cell>
          <cell r="E15">
            <v>0.7</v>
          </cell>
          <cell r="F15">
            <v>2</v>
          </cell>
          <cell r="G15">
            <v>3</v>
          </cell>
          <cell r="H15">
            <v>0</v>
          </cell>
          <cell r="I15">
            <v>3.5</v>
          </cell>
          <cell r="J15">
            <v>20</v>
          </cell>
          <cell r="K15">
            <v>14</v>
          </cell>
          <cell r="L15" t="str">
            <v></v>
          </cell>
          <cell r="M15">
            <v>95</v>
          </cell>
          <cell r="N15" t="str">
            <v>Voir avec ALTREL pour avancer date de réception MAQ-XP2</v>
          </cell>
          <cell r="O15" t="str">
            <v>Voir avec ALTREL pour avancer date de réception MAQ-XP2</v>
          </cell>
          <cell r="P15" t="str">
            <v>Voir avec ALTREL pour avancer date de réception MAQ-XP2</v>
          </cell>
          <cell r="Q15" t="str">
            <v>L</v>
          </cell>
        </row>
        <row r="16">
          <cell r="B16">
            <v>9</v>
          </cell>
          <cell r="C16">
            <v>38597</v>
          </cell>
          <cell r="D16" t="str">
            <v>Risque de ne pas obtenir les FPGA en gamme Indus en novembre et de décaler la qualif
Partir en qualif avec la gamme CES</v>
          </cell>
          <cell r="E16">
            <v>0.3</v>
          </cell>
          <cell r="F16">
            <v>2</v>
          </cell>
          <cell r="G16">
            <v>3</v>
          </cell>
          <cell r="H16">
            <v>0</v>
          </cell>
          <cell r="I16">
            <v>1.5</v>
          </cell>
          <cell r="J16">
            <v>100</v>
          </cell>
          <cell r="K16">
            <v>30</v>
          </cell>
          <cell r="L16" t="str">
            <v></v>
          </cell>
          <cell r="M16">
            <v>102</v>
          </cell>
          <cell r="N16" t="str">
            <v>Faire un suivi hebdo auprès de XILINX
AR le 10/11</v>
          </cell>
          <cell r="O16" t="str">
            <v>Faire un suivi hebdo auprès de XILINX
AR le 10/11</v>
          </cell>
          <cell r="P16" t="str">
            <v>Faire un suivi hebdo auprès de XILINX
AR le 10/11</v>
          </cell>
          <cell r="Q16" t="str">
            <v>L</v>
          </cell>
        </row>
        <row r="17">
          <cell r="B17">
            <v>10</v>
          </cell>
          <cell r="C17">
            <v>38601</v>
          </cell>
          <cell r="D17" t="str">
            <v>Risque de ne pas avoir assez de cartes MAQ-XP2 pour la mise au point et l'intégration</v>
          </cell>
          <cell r="E17">
            <v>0.75</v>
          </cell>
          <cell r="F17">
            <v>2</v>
          </cell>
          <cell r="G17">
            <v>3</v>
          </cell>
          <cell r="H17">
            <v>0</v>
          </cell>
          <cell r="I17">
            <v>3.75</v>
          </cell>
          <cell r="K17">
            <v>0</v>
          </cell>
          <cell r="L17" t="str">
            <v></v>
          </cell>
          <cell r="M17">
            <v>104</v>
          </cell>
          <cell r="N17" t="str">
            <v>Commander 3 cartes MAQ-XP2 de plus avec FPGA en gamme CES</v>
          </cell>
          <cell r="O17" t="str">
            <v>Commander 3 cartes MAQ-XP2 de plus avec FPGA en gamme CES</v>
          </cell>
          <cell r="P17" t="str">
            <v>Commander 3 cartes MAQ-XP2 de plus avec FPGA en gamme CES</v>
          </cell>
          <cell r="Q17" t="str">
            <v>L</v>
          </cell>
        </row>
        <row r="18">
          <cell r="B18">
            <v>11</v>
          </cell>
          <cell r="C18">
            <v>38604</v>
          </cell>
          <cell r="D18" t="str">
            <v>Risque de re-work logiciel du fait de la difficulté d'identifier clairement les exigences amonts (beaucoup de docs amonts compte tenu des différentes affaires)</v>
          </cell>
          <cell r="E18">
            <v>0.6</v>
          </cell>
          <cell r="F18">
            <v>2</v>
          </cell>
          <cell r="G18">
            <v>2</v>
          </cell>
          <cell r="H18">
            <v>2</v>
          </cell>
          <cell r="I18">
            <v>3.5999999999999996</v>
          </cell>
          <cell r="J18">
            <v>17</v>
          </cell>
          <cell r="K18">
            <v>10.199999999999999</v>
          </cell>
          <cell r="L18" t="str">
            <v></v>
          </cell>
          <cell r="M18">
            <v>97</v>
          </cell>
          <cell r="N18" t="str">
            <v>Répondre aux questions  COFRAMI (voir CR n°3 COFRAMI)
Transmises au RIS, réunion montée</v>
          </cell>
          <cell r="O18" t="str">
            <v>Répondre aux questions  COFRAMI (voir CR n°3 COFRAMI)
Transmises au RIS, réunion montée</v>
          </cell>
          <cell r="P18" t="str">
            <v>Répondre aux questions  COFRAMI (voir CR n°3 COFRAMI)
Transmises au RIS, réunion montée</v>
          </cell>
          <cell r="Q18" t="str">
            <v>L</v>
          </cell>
        </row>
        <row r="19">
          <cell r="B19">
            <v>12</v>
          </cell>
          <cell r="C19">
            <v>38624</v>
          </cell>
          <cell r="D19" t="str">
            <v>Risque de recoder le telechargement de data appli, camera si le RIS refuse le BOOTGEN
Accepté par RIS</v>
          </cell>
          <cell r="E19">
            <v>0.5</v>
          </cell>
          <cell r="F19">
            <v>2</v>
          </cell>
          <cell r="G19">
            <v>2</v>
          </cell>
          <cell r="H19">
            <v>0</v>
          </cell>
          <cell r="I19">
            <v>2</v>
          </cell>
          <cell r="J19">
            <v>2.5</v>
          </cell>
          <cell r="K19">
            <v>1.25</v>
          </cell>
          <cell r="L19" t="str">
            <v></v>
          </cell>
          <cell r="M19">
            <v>115</v>
          </cell>
          <cell r="N19" t="str">
            <v>Obtenir l'aval du RIS pour utilisation du BOOTGEN</v>
          </cell>
          <cell r="O19" t="str">
            <v>Obtenir l'aval du RIS pour utilisation du BOOTGEN</v>
          </cell>
          <cell r="P19" t="str">
            <v>Obtenir l'aval du RIS pour utilisation du BOOTGEN</v>
          </cell>
          <cell r="Q19" t="str">
            <v>L</v>
          </cell>
        </row>
        <row r="20">
          <cell r="B20">
            <v>13</v>
          </cell>
          <cell r="C20">
            <v>38639</v>
          </cell>
          <cell r="D20" t="str">
            <v>Risque de ne pas tenir les essais thermiques (-40;+75) avec les FPGA gamme Civil</v>
          </cell>
          <cell r="E20">
            <v>0.5</v>
          </cell>
          <cell r="F20">
            <v>2</v>
          </cell>
          <cell r="G20">
            <v>2</v>
          </cell>
          <cell r="H20">
            <v>3</v>
          </cell>
          <cell r="I20">
            <v>3.5</v>
          </cell>
          <cell r="K20">
            <v>0</v>
          </cell>
          <cell r="L20" t="str">
            <v></v>
          </cell>
          <cell r="M20">
            <v>132</v>
          </cell>
          <cell r="N20" t="str">
            <v>Réaliser des essais thermiques des 2 cartes de qualif</v>
          </cell>
          <cell r="O20" t="str">
            <v>Réaliser des essais thermiques des 2 cartes de qualif</v>
          </cell>
          <cell r="P20" t="str">
            <v>Réaliser des essais thermiques des 2 cartes de qualif</v>
          </cell>
          <cell r="Q20" t="str">
            <v>L</v>
          </cell>
        </row>
        <row r="21">
          <cell r="B21">
            <v>14</v>
          </cell>
          <cell r="C21">
            <v>38659</v>
          </cell>
          <cell r="D21" t="str">
            <v>Risque de refus du FCA/PCA du fait de l'indisponibilité du BOOTGEN (absence de SRS, STDR, SPS). Obligerait à une validation du BOOT sur CATHERINE XP</v>
          </cell>
          <cell r="E21">
            <v>0.4</v>
          </cell>
          <cell r="F21">
            <v>2</v>
          </cell>
          <cell r="G21">
            <v>2</v>
          </cell>
          <cell r="H21">
            <v>0</v>
          </cell>
          <cell r="I21">
            <v>1.6</v>
          </cell>
          <cell r="J21">
            <v>11</v>
          </cell>
          <cell r="K21">
            <v>4.4000000000000004</v>
          </cell>
          <cell r="L21" t="str">
            <v></v>
          </cell>
          <cell r="M21">
            <v>137</v>
          </cell>
          <cell r="N21" t="str">
            <v>clôture FIAC304100/047 avant le FCA/PCA</v>
          </cell>
          <cell r="O21" t="str">
            <v>clôture FIAC304100/047 avant le FCA/PCA</v>
          </cell>
          <cell r="P21" t="str">
            <v>clôture FIAC304100/047 avant le FCA/PCA</v>
          </cell>
          <cell r="Q21" t="str">
            <v>L</v>
          </cell>
        </row>
        <row r="22">
          <cell r="B22">
            <v>15</v>
          </cell>
          <cell r="C22">
            <v>38665</v>
          </cell>
          <cell r="D22" t="str">
            <v>Risque de retravailler sur le NUC BF du fait de la sous-résolution des tables de corrections</v>
          </cell>
          <cell r="E22">
            <v>0.5</v>
          </cell>
          <cell r="F22">
            <v>2</v>
          </cell>
          <cell r="G22">
            <v>3</v>
          </cell>
          <cell r="H22">
            <v>0</v>
          </cell>
          <cell r="I22">
            <v>2.5</v>
          </cell>
          <cell r="J22">
            <v>22</v>
          </cell>
          <cell r="K22">
            <v>11</v>
          </cell>
          <cell r="L22" t="str">
            <v></v>
          </cell>
          <cell r="M22">
            <v>124</v>
          </cell>
          <cell r="N22" t="str">
            <v>Mener une campagne d'essais NUC</v>
          </cell>
          <cell r="O22" t="str">
            <v>Mener une campagne d'essais NUC</v>
          </cell>
          <cell r="P22" t="str">
            <v>Mener une campagne d'essais NUC</v>
          </cell>
          <cell r="Q22" t="str">
            <v>L</v>
          </cell>
        </row>
        <row r="23">
          <cell r="B23">
            <v>16</v>
          </cell>
          <cell r="C23">
            <v>38670</v>
          </cell>
          <cell r="D23" t="str">
            <v>Risque de dérive planning et couts dû aux problèmes temps réel constatés depuis peu sur le NUC dynamique</v>
          </cell>
          <cell r="E23">
            <v>0.7</v>
          </cell>
          <cell r="F23">
            <v>2</v>
          </cell>
          <cell r="G23">
            <v>3</v>
          </cell>
          <cell r="H23">
            <v>0</v>
          </cell>
          <cell r="I23">
            <v>3.5</v>
          </cell>
          <cell r="J23">
            <v>22</v>
          </cell>
          <cell r="K23">
            <v>15.399999999999999</v>
          </cell>
          <cell r="L23" t="str">
            <v></v>
          </cell>
          <cell r="M23">
            <v>138</v>
          </cell>
          <cell r="N23" t="str">
            <v>relevé charge CPU NUC sur banc (caméra non-dispo) Anticiper le merge NUC dyn.
Pre-merge avec V2 fin décembre puis merge avec V2 debuggé à fin janvier</v>
          </cell>
          <cell r="O23" t="str">
            <v>relevé charge CPU NUC sur banc (caméra non-dispo) Anticiper le merge NUC dyn.
Pre-merge avec V2 fin décembre puis merge avec V2 debuggé à fin janvier</v>
          </cell>
          <cell r="P23" t="str">
            <v>relevé charge CPU NUC sur banc (caméra non-dispo) Anticiper le merge NUC dyn.
Pre-merge avec V2 fin décembre puis merge avec V2 debuggé à fin janvier</v>
          </cell>
          <cell r="Q23" t="str">
            <v>L</v>
          </cell>
        </row>
        <row r="24">
          <cell r="B24">
            <v>17</v>
          </cell>
          <cell r="C24">
            <v>38685</v>
          </cell>
          <cell r="D24" t="str">
            <v>Risque de dérive planning et couts dû à la non-tenue des exigences de perfo du NUC sur XP2</v>
          </cell>
          <cell r="E24">
            <v>0.6</v>
          </cell>
          <cell r="F24">
            <v>2</v>
          </cell>
          <cell r="G24">
            <v>2</v>
          </cell>
          <cell r="H24">
            <v>0</v>
          </cell>
          <cell r="I24">
            <v>2.4</v>
          </cell>
          <cell r="J24">
            <v>20</v>
          </cell>
          <cell r="K24">
            <v>12</v>
          </cell>
          <cell r="L24" t="str">
            <v></v>
          </cell>
          <cell r="M24">
            <v>124</v>
          </cell>
          <cell r="N24" t="str">
            <v>Mener une campagne d'essais NUC</v>
          </cell>
          <cell r="O24" t="str">
            <v>Mener une campagne d'essais NUC</v>
          </cell>
          <cell r="P24" t="str">
            <v>Mener une campagne d'essais NUC</v>
          </cell>
          <cell r="Q24" t="str">
            <v>L</v>
          </cell>
        </row>
        <row r="25">
          <cell r="B25">
            <v>18</v>
          </cell>
          <cell r="C25">
            <v>38727</v>
          </cell>
          <cell r="D25" t="str">
            <v>Risque de dérive planning NUC dû à des manques de ressources (FD + OQ)</v>
          </cell>
          <cell r="E25">
            <v>0.7</v>
          </cell>
          <cell r="F25">
            <v>1</v>
          </cell>
          <cell r="G25">
            <v>3</v>
          </cell>
          <cell r="H25">
            <v>0</v>
          </cell>
          <cell r="I25">
            <v>2.8</v>
          </cell>
          <cell r="K25">
            <v>0</v>
          </cell>
          <cell r="L25" t="str">
            <v></v>
          </cell>
          <cell r="N25" t="str">
            <v/>
          </cell>
          <cell r="O25" t="e">
            <v>#N/A</v>
          </cell>
          <cell r="P25" t="e">
            <v>#N/A</v>
          </cell>
          <cell r="Q25" t="str">
            <v>T</v>
          </cell>
        </row>
        <row r="26">
          <cell r="B26">
            <v>19</v>
          </cell>
          <cell r="C26">
            <v>38729</v>
          </cell>
          <cell r="D26" t="str">
            <v>Risque de retarder la validation PXE10, dû à des pbms de ressources pour le traitement des PCR</v>
          </cell>
          <cell r="E26">
            <v>0.6</v>
          </cell>
          <cell r="F26">
            <v>1</v>
          </cell>
          <cell r="G26">
            <v>3</v>
          </cell>
          <cell r="H26">
            <v>0</v>
          </cell>
          <cell r="I26">
            <v>2.4</v>
          </cell>
          <cell r="K26">
            <v>0</v>
          </cell>
          <cell r="L26" t="str">
            <v></v>
          </cell>
          <cell r="N26" t="str">
            <v/>
          </cell>
          <cell r="O26" t="e">
            <v>#N/A</v>
          </cell>
          <cell r="P26" t="e">
            <v>#N/A</v>
          </cell>
          <cell r="Q26" t="str">
            <v>L</v>
          </cell>
        </row>
        <row r="27">
          <cell r="B27">
            <v>20</v>
          </cell>
          <cell r="C27">
            <v>38737</v>
          </cell>
          <cell r="D27" t="str">
            <v>Fin de lot, difficulté à le clore. Risque de dérive CPE</v>
          </cell>
          <cell r="E27">
            <v>0.7</v>
          </cell>
          <cell r="F27">
            <v>3</v>
          </cell>
          <cell r="G27">
            <v>1</v>
          </cell>
          <cell r="H27">
            <v>0</v>
          </cell>
          <cell r="I27">
            <v>2.8</v>
          </cell>
          <cell r="J27">
            <v>30</v>
          </cell>
          <cell r="K27">
            <v>21</v>
          </cell>
          <cell r="L27" t="str">
            <v></v>
          </cell>
          <cell r="M27">
            <v>191</v>
          </cell>
          <cell r="N27" t="str">
            <v>Déterminer les conditions de fermeture du lot</v>
          </cell>
          <cell r="O27" t="str">
            <v>Déterminer les conditions de fermeture du lot</v>
          </cell>
          <cell r="P27" t="str">
            <v>Déterminer les conditions de fermeture du lot</v>
          </cell>
        </row>
        <row r="28">
          <cell r="A28" t="str">
            <v>X</v>
          </cell>
          <cell r="B28">
            <v>21</v>
          </cell>
          <cell r="C28">
            <v>38758</v>
          </cell>
          <cell r="D28" t="str">
            <v>Risque de ne pas tenir les exigences de l'ARS malgré la reprise de PXE10. 
Actions proposées:
1- rework sur l'algo NUC en décorrélant dôme/dérive mesure temp (correction BF)
2- calibration individuelle des caméras
3. Viellissement des références de tensio</v>
          </cell>
          <cell r="E28">
            <v>0.4</v>
          </cell>
          <cell r="F28">
            <v>3</v>
          </cell>
          <cell r="G28">
            <v>3</v>
          </cell>
          <cell r="H28">
            <v>2</v>
          </cell>
          <cell r="I28">
            <v>3.2</v>
          </cell>
          <cell r="J28">
            <v>130</v>
          </cell>
          <cell r="K28">
            <v>52</v>
          </cell>
          <cell r="L28" t="str">
            <v></v>
          </cell>
          <cell r="M28" t="str">
            <v xml:space="preserve">229
238
</v>
          </cell>
          <cell r="N28" t="str">
            <v xml:space="preserve">- Recherche de résistance et référence + stables en temp
- tables de correction avec mesure défaut de structure seul
</v>
          </cell>
          <cell r="O28" t="e">
            <v>#N/A</v>
          </cell>
          <cell r="P28" t="e">
            <v>#N/A</v>
          </cell>
        </row>
        <row r="29">
          <cell r="B29">
            <v>10000000</v>
          </cell>
          <cell r="C29" t="str">
            <v>Dernière ligne. Ne pas dépasser ni supprimer.</v>
          </cell>
          <cell r="I29">
            <v>-1.0000000000000001E-5</v>
          </cell>
        </row>
        <row r="30">
          <cell r="N30" t="str">
            <v/>
          </cell>
          <cell r="O30" t="e">
            <v>#N/A</v>
          </cell>
          <cell r="P30" t="e">
            <v>#N/A</v>
          </cell>
        </row>
      </sheetData>
      <sheetData sheetId="16">
        <row r="1">
          <cell r="D1" t="str">
            <v xml:space="preserve">Nombre total d'opportunités : </v>
          </cell>
          <cell r="E1">
            <v>1</v>
          </cell>
        </row>
        <row r="2">
          <cell r="D2" t="str">
            <v xml:space="preserve">Nombre d'opportunités en cours : </v>
          </cell>
          <cell r="E2">
            <v>0</v>
          </cell>
        </row>
        <row r="3">
          <cell r="D3" t="str">
            <v xml:space="preserve">Montant total pondéré des opportunités en cours : </v>
          </cell>
          <cell r="E3">
            <v>0</v>
          </cell>
        </row>
        <row r="4">
          <cell r="D4" t="str">
            <v xml:space="preserve">Attractivité totale des opportunités en cours : </v>
          </cell>
          <cell r="E4">
            <v>0</v>
          </cell>
        </row>
        <row r="6">
          <cell r="A6" t="str">
            <v>X = Export</v>
          </cell>
          <cell r="B6" t="str">
            <v>N°</v>
          </cell>
          <cell r="C6" t="str">
            <v>Date</v>
          </cell>
          <cell r="D6" t="str">
            <v>Description de l'opportunité</v>
          </cell>
          <cell r="E6" t="str">
            <v>Probabilité [0 .. 100%]</v>
          </cell>
          <cell r="F6" t="str">
            <v>Gain
0 : Nul
1 : Faible
2 : Moyen
3 : Elevé</v>
          </cell>
          <cell r="I6" t="str">
            <v>Attractivité</v>
          </cell>
          <cell r="J6" t="str">
            <v>Gain estimé (k€)</v>
          </cell>
          <cell r="K6" t="str">
            <v>Montant pondéré</v>
          </cell>
          <cell r="L6" t="str">
            <v>Tendance</v>
          </cell>
          <cell r="M6" t="str">
            <v>N° d'action</v>
          </cell>
          <cell r="N6" t="str">
            <v>Libellé de l'action
(longueur limitée à 150 caractères)</v>
          </cell>
          <cell r="O6" t="str">
            <v/>
          </cell>
          <cell r="P6" t="str">
            <v/>
          </cell>
          <cell r="Q6" t="str">
            <v>Statut 
(G=Gagné, P=Perdu)</v>
          </cell>
        </row>
        <row r="7">
          <cell r="A7" t="str">
            <v>X</v>
          </cell>
          <cell r="F7" t="str">
            <v>Coût</v>
          </cell>
          <cell r="G7" t="str">
            <v>Délais</v>
          </cell>
          <cell r="H7" t="str">
            <v>Perf.</v>
          </cell>
          <cell r="I7" t="str">
            <v/>
          </cell>
          <cell r="J7" t="str">
            <v/>
          </cell>
          <cell r="K7" t="str">
            <v/>
          </cell>
          <cell r="L7" t="str">
            <v/>
          </cell>
          <cell r="M7" t="str">
            <v/>
          </cell>
          <cell r="N7" t="str">
            <v/>
          </cell>
          <cell r="O7" t="str">
            <v/>
          </cell>
          <cell r="P7" t="str">
            <v/>
          </cell>
          <cell r="Q7" t="str">
            <v/>
          </cell>
        </row>
        <row r="8">
          <cell r="A8" t="str">
            <v>x</v>
          </cell>
          <cell r="B8">
            <v>1</v>
          </cell>
          <cell r="C8">
            <v>38645</v>
          </cell>
          <cell r="D8" t="str">
            <v>Opportunité de baisser le cout série de MAQ-XP2 par utilisation de FPGA en gamme C au lieu de I. 
Gain de 45$ par pièce
REFUS DU RI</v>
          </cell>
          <cell r="E8">
            <v>0.5</v>
          </cell>
          <cell r="F8">
            <v>3</v>
          </cell>
          <cell r="G8">
            <v>0</v>
          </cell>
          <cell r="H8">
            <v>0</v>
          </cell>
          <cell r="I8">
            <v>1.5</v>
          </cell>
          <cell r="K8">
            <v>0</v>
          </cell>
          <cell r="L8" t="str">
            <v></v>
          </cell>
          <cell r="M8">
            <v>132</v>
          </cell>
          <cell r="N8" t="str">
            <v>Réaliser des essais thermiques des 2 cartes de qualif</v>
          </cell>
          <cell r="O8" t="str">
            <v>Réaliser des essais thermiques des 2 cartes de qualif</v>
          </cell>
          <cell r="P8" t="str">
            <v>Réaliser des essais thermiques des 2 cartes de qualif</v>
          </cell>
          <cell r="Q8" t="str">
            <v>P</v>
          </cell>
        </row>
        <row r="9">
          <cell r="B9">
            <v>1000000</v>
          </cell>
          <cell r="C9" t="str">
            <v>Dernière ligne. Ne pas dépasser ni supprimer.</v>
          </cell>
          <cell r="I9">
            <v>-1.0000000000000001E-5</v>
          </cell>
        </row>
      </sheetData>
      <sheetData sheetId="17">
        <row r="1">
          <cell r="D1" t="str">
            <v>Nombre total de décisions en cours :</v>
          </cell>
          <cell r="E1">
            <v>7</v>
          </cell>
        </row>
        <row r="2">
          <cell r="D2" t="str">
            <v>Avance moyenne :</v>
          </cell>
          <cell r="E2" t="str">
            <v>0 jours</v>
          </cell>
        </row>
        <row r="3">
          <cell r="D3" t="str">
            <v>Pourcentage de décisions prises à temps :</v>
          </cell>
          <cell r="E3">
            <v>0.2857142857142857</v>
          </cell>
        </row>
        <row r="5">
          <cell r="A5" t="str">
            <v>X = Export</v>
          </cell>
          <cell r="B5" t="str">
            <v xml:space="preserve"> #</v>
          </cell>
          <cell r="C5" t="str">
            <v xml:space="preserve"> Date création</v>
          </cell>
          <cell r="D5" t="str">
            <v>Décision
Commentaires</v>
          </cell>
          <cell r="E5" t="str">
            <v>Réf.
Document</v>
          </cell>
          <cell r="F5" t="str">
            <v>Resp.
décision</v>
          </cell>
          <cell r="G5" t="str">
            <v>Date
objectif</v>
          </cell>
          <cell r="H5" t="str">
            <v>Date
effective</v>
          </cell>
          <cell r="I5" t="str">
            <v>Delta
(jours)</v>
          </cell>
        </row>
        <row r="6">
          <cell r="I6">
            <v>0</v>
          </cell>
        </row>
        <row r="7">
          <cell r="B7" t="str">
            <v>1</v>
          </cell>
          <cell r="C7">
            <v>38518</v>
          </cell>
          <cell r="D7" t="str">
            <v>Changement de matrice FPGA par rapport à MAQ-XP =&gt; passage à génération Virtex-4, XC4VLX40-10FF1148I
AVANTAGES par rapport à XC2V3000:
Gain d'un facteur 2 sur la consommation
Gain de 150 $ par pièce
Perrénité</v>
          </cell>
          <cell r="F7" t="str">
            <v>BR</v>
          </cell>
          <cell r="G7">
            <v>38518</v>
          </cell>
          <cell r="H7">
            <v>38518</v>
          </cell>
          <cell r="I7">
            <v>0</v>
          </cell>
        </row>
        <row r="8">
          <cell r="B8" t="str">
            <v>2</v>
          </cell>
          <cell r="C8">
            <v>38533</v>
          </cell>
          <cell r="D8" t="str">
            <v>Remplacement FIFO ACCU par SDRAM
+60 h sur design FPGA</v>
          </cell>
          <cell r="F8" t="str">
            <v>BR</v>
          </cell>
          <cell r="G8">
            <v>38533</v>
          </cell>
          <cell r="I8">
            <v>-38533</v>
          </cell>
        </row>
        <row r="9">
          <cell r="B9" t="str">
            <v>3</v>
          </cell>
          <cell r="C9">
            <v>38677</v>
          </cell>
          <cell r="D9" t="str">
            <v>Décision d'arrêter les travaux sur PXE11</v>
          </cell>
          <cell r="F9" t="str">
            <v>BR</v>
          </cell>
          <cell r="I9">
            <v>0</v>
          </cell>
        </row>
        <row r="10">
          <cell r="B10" t="str">
            <v>4</v>
          </cell>
          <cell r="C10">
            <v>38729</v>
          </cell>
          <cell r="D10" t="str">
            <v>On ne fera pas de SCCB logicielle puisque toutes les nouvelles fonctions sont tracées dans les SRS. Les PCR ouvertes seront closes si validation OK entre le RLL et le RLT</v>
          </cell>
          <cell r="F10" t="str">
            <v>BR</v>
          </cell>
          <cell r="I10">
            <v>0</v>
          </cell>
        </row>
        <row r="11">
          <cell r="B11" t="str">
            <v>5</v>
          </cell>
          <cell r="C11">
            <v>38758</v>
          </cell>
          <cell r="D11" t="str">
            <v>Le cahier de test Cath XP et la définition des tests sont réalisés dans le cadre du lot traitement. 
Les tests de niveau 1 (Lot Traitement autonome) sont réalisés dans le cadre du lot Traitement.
- les tests de niveau 2 sont pris en charge par le lot d'in</v>
          </cell>
          <cell r="F11" t="str">
            <v>EP</v>
          </cell>
          <cell r="G11">
            <v>38758</v>
          </cell>
          <cell r="H11">
            <v>38758</v>
          </cell>
          <cell r="I11">
            <v>0</v>
          </cell>
        </row>
        <row r="12">
          <cell r="B12" t="str">
            <v>6</v>
          </cell>
          <cell r="C12">
            <v>38804</v>
          </cell>
          <cell r="D12" t="str">
            <v>Décision de partir en qualification caméra avec PXE10 retrofitée (mesure de température identique avec composants faible dérive) + calibration du dôme en T°C à chaque caméra</v>
          </cell>
          <cell r="F12" t="str">
            <v>OC</v>
          </cell>
          <cell r="I12">
            <v>0</v>
          </cell>
        </row>
        <row r="13">
          <cell r="A13" t="str">
            <v>X</v>
          </cell>
          <cell r="B13">
            <v>7</v>
          </cell>
          <cell r="C13">
            <v>38869</v>
          </cell>
          <cell r="D13" t="str">
            <v>Prendre décision de modifier NUC pour correction du défaut d'asservissement de température du plan focal.</v>
          </cell>
          <cell r="F13" t="str">
            <v>OC</v>
          </cell>
          <cell r="G13">
            <v>38898</v>
          </cell>
          <cell r="I13">
            <v>-38898</v>
          </cell>
        </row>
        <row r="14">
          <cell r="A14" t="str">
            <v>Dernière ligne. Ne pas dépasser ni supprimer.</v>
          </cell>
          <cell r="F14" t="str">
            <v>*</v>
          </cell>
        </row>
      </sheetData>
      <sheetData sheetId="18">
        <row r="5">
          <cell r="A5" t="str">
            <v>X = Export</v>
          </cell>
          <cell r="B5" t="str">
            <v>Document</v>
          </cell>
          <cell r="C5" t="str">
            <v>Date prévue</v>
          </cell>
          <cell r="D5" t="str">
            <v>Date réelle</v>
          </cell>
          <cell r="E5" t="str">
            <v>Nb de pages / lignes de code</v>
          </cell>
          <cell r="F5" t="str">
            <v>Nombre de défauts</v>
          </cell>
          <cell r="G5" t="str">
            <v>Durée</v>
          </cell>
          <cell r="H5" t="str">
            <v>Coût (h)</v>
          </cell>
          <cell r="I5" t="str">
            <v>Commentaire</v>
          </cell>
        </row>
        <row r="7">
          <cell r="A7" t="str">
            <v>Dernière ligne. Ne pas dépasser ni supprimer.</v>
          </cell>
        </row>
      </sheetData>
      <sheetData sheetId="19">
        <row r="17">
          <cell r="A17" t="str">
            <v>X = Export</v>
          </cell>
          <cell r="B17" t="str">
            <v>Date</v>
          </cell>
          <cell r="C17" t="str">
            <v>Commentaire</v>
          </cell>
        </row>
        <row r="19">
          <cell r="B19">
            <v>38499</v>
          </cell>
          <cell r="C19" t="str">
            <v>PCR0003655 = erreur dynamique d'entrée CAN</v>
          </cell>
        </row>
        <row r="20">
          <cell r="B20">
            <v>38518</v>
          </cell>
          <cell r="C20" t="str">
            <v>PCR0003762 = remplacement capa 200V</v>
          </cell>
        </row>
        <row r="21">
          <cell r="B21">
            <v>38552</v>
          </cell>
          <cell r="C21" t="str">
            <v>PCR0003827 = mise en place CAG</v>
          </cell>
        </row>
        <row r="22">
          <cell r="B22">
            <v>38601</v>
          </cell>
          <cell r="C22" t="str">
            <v>PCR0004179 = Ajout mode autonome</v>
          </cell>
        </row>
        <row r="23">
          <cell r="B23">
            <v>38607</v>
          </cell>
          <cell r="C23" t="str">
            <v>PCR0004221 = Rapatriement JdB</v>
          </cell>
        </row>
        <row r="24">
          <cell r="B24">
            <v>38611</v>
          </cell>
          <cell r="C24" t="str">
            <v>PCR0004268 = Cmd ajustement auto</v>
          </cell>
        </row>
        <row r="25">
          <cell r="B25">
            <v>38552</v>
          </cell>
          <cell r="C25" t="str">
            <v>PCR0003873 = NUC dyn / DDD</v>
          </cell>
        </row>
        <row r="26">
          <cell r="B26">
            <v>38552</v>
          </cell>
          <cell r="C26" t="str">
            <v>PCR0003823 = Arrêt microbal / suppression basculement</v>
          </cell>
        </row>
        <row r="27">
          <cell r="B27">
            <v>38552</v>
          </cell>
          <cell r="C27" t="str">
            <v>PCR0003824 = réduction de bruit</v>
          </cell>
        </row>
        <row r="28">
          <cell r="B28">
            <v>38552</v>
          </cell>
          <cell r="C28" t="str">
            <v>PCR0003825 = prog potar num</v>
          </cell>
        </row>
        <row r="29">
          <cell r="B29">
            <v>38552</v>
          </cell>
          <cell r="C29" t="str">
            <v>PCR0003826 = compensation T°C</v>
          </cell>
        </row>
        <row r="30">
          <cell r="B30">
            <v>38552</v>
          </cell>
          <cell r="C30" t="str">
            <v>PCR0003863 = pilotage détecteur
                             pilotage MAF</v>
          </cell>
        </row>
        <row r="31">
          <cell r="B31">
            <v>38552</v>
          </cell>
          <cell r="C31" t="str">
            <v>PCR0003864 = compteur or MAF
                       prise en compte Kernel
                       CECKSUM</v>
          </cell>
        </row>
        <row r="32">
          <cell r="B32">
            <v>38552</v>
          </cell>
          <cell r="C32" t="str">
            <v>PCR0002782 = bug CANBUS</v>
          </cell>
        </row>
        <row r="33">
          <cell r="B33">
            <v>38552</v>
          </cell>
          <cell r="C33" t="str">
            <v>PCR0003145 = INITIALISATION reste à l'écran</v>
          </cell>
        </row>
        <row r="34">
          <cell r="B34">
            <v>38552</v>
          </cell>
          <cell r="C34" t="str">
            <v>PCR0003146 = CR armo x2 sur CANBUS</v>
          </cell>
        </row>
        <row r="35">
          <cell r="B35">
            <v>38552</v>
          </cell>
          <cell r="C35" t="str">
            <v>PCR0003893 = cmd LS SYS ne passent pas systématiquement</v>
          </cell>
        </row>
        <row r="36">
          <cell r="B36">
            <v>38552</v>
          </cell>
          <cell r="C36" t="str">
            <v>PCR0003936 = evol tables ASCII</v>
          </cell>
        </row>
        <row r="37">
          <cell r="B37">
            <v>38559</v>
          </cell>
          <cell r="C37" t="str">
            <v>PCR0003991 = securite_froid</v>
          </cell>
        </row>
        <row r="38">
          <cell r="B38">
            <v>38560</v>
          </cell>
          <cell r="C38" t="str">
            <v>PCR0004005 = ddp de masses trop importante</v>
          </cell>
        </row>
        <row r="39">
          <cell r="B39">
            <v>38560</v>
          </cell>
          <cell r="C39" t="str">
            <v>PCR0004006 = couronne à mettre dans la nomenclature</v>
          </cell>
        </row>
        <row r="40">
          <cell r="B40">
            <v>38560</v>
          </cell>
          <cell r="C40" t="str">
            <v>PCR0004008 = remplacement capas 200 V</v>
          </cell>
        </row>
        <row r="41">
          <cell r="B41">
            <v>38560</v>
          </cell>
          <cell r="C41" t="str">
            <v>PCR0004026 = décâbler les composants inutiles</v>
          </cell>
        </row>
        <row r="42">
          <cell r="B42">
            <v>38601</v>
          </cell>
          <cell r="C42" t="str">
            <v>PCR0004181 = evolution fonction MBL FPGA</v>
          </cell>
        </row>
        <row r="43">
          <cell r="B43">
            <v>38611</v>
          </cell>
          <cell r="C43" t="str">
            <v>PCR0004257 = evol PXE10</v>
          </cell>
        </row>
        <row r="44">
          <cell r="B44">
            <v>38611</v>
          </cell>
          <cell r="C44" t="str">
            <v>PCR0004267 = evol PXE11</v>
          </cell>
        </row>
        <row r="45">
          <cell r="B45">
            <v>38616</v>
          </cell>
          <cell r="C45" t="str">
            <v>PCR0004292 = erreur spé MAQXP2</v>
          </cell>
        </row>
        <row r="46">
          <cell r="B46">
            <v>38618</v>
          </cell>
          <cell r="C46" t="str">
            <v>PCR0004318 = court-circuit sur CI MAQXP2</v>
          </cell>
        </row>
        <row r="47">
          <cell r="B47">
            <v>38621</v>
          </cell>
          <cell r="C47" t="str">
            <v>PCR0004322 = temps mort MBL</v>
          </cell>
        </row>
        <row r="48">
          <cell r="B48">
            <v>38601</v>
          </cell>
          <cell r="C48" t="str">
            <v>PCR0004185 = réticules</v>
          </cell>
        </row>
        <row r="49">
          <cell r="B49">
            <v>38603</v>
          </cell>
          <cell r="C49" t="str">
            <v>PCR0004194 = config à l'init</v>
          </cell>
        </row>
        <row r="50">
          <cell r="B50">
            <v>38603</v>
          </cell>
          <cell r="C50" t="str">
            <v>PCR0004197 = choix et harmo reticules</v>
          </cell>
        </row>
        <row r="51">
          <cell r="B51">
            <v>38611</v>
          </cell>
          <cell r="C51" t="str">
            <v>PCR0004273 = lecture état caméra</v>
          </cell>
        </row>
        <row r="52">
          <cell r="B52">
            <v>38611</v>
          </cell>
          <cell r="C52" t="str">
            <v>PCR0004274 = deplacement FOC</v>
          </cell>
        </row>
        <row r="53">
          <cell r="B53">
            <v>38611</v>
          </cell>
          <cell r="C53" t="str">
            <v>PCR0004275 = evol CAM3</v>
          </cell>
        </row>
        <row r="54">
          <cell r="B54">
            <v>38629</v>
          </cell>
          <cell r="C54" t="str">
            <v>PCR0004400 = interpolation réduction de bruit</v>
          </cell>
        </row>
        <row r="55">
          <cell r="B55">
            <v>38635</v>
          </cell>
          <cell r="C55" t="str">
            <v>PCR0004437 = émulation carte MAQXP2</v>
          </cell>
        </row>
        <row r="56">
          <cell r="B56">
            <v>38635</v>
          </cell>
          <cell r="C56" t="str">
            <v>PCR0004438 = oscillation 5V ISO</v>
          </cell>
        </row>
        <row r="57">
          <cell r="B57">
            <v>38635</v>
          </cell>
          <cell r="C57" t="str">
            <v>PCR0004439 = pbm figurine ADSL</v>
          </cell>
        </row>
        <row r="58">
          <cell r="B58">
            <v>38635</v>
          </cell>
          <cell r="C58" t="str">
            <v>PCR0004440 = surconso ampli de foc</v>
          </cell>
        </row>
        <row r="59">
          <cell r="B59">
            <v>38644</v>
          </cell>
          <cell r="C59" t="str">
            <v>PCR0004520 = rapidité JTAG</v>
          </cell>
        </row>
        <row r="60">
          <cell r="B60">
            <v>38646</v>
          </cell>
          <cell r="C60" t="str">
            <v>PCR0004404 = pbm deplacement accelere FOC</v>
          </cell>
        </row>
        <row r="61">
          <cell r="B61">
            <v>38646</v>
          </cell>
          <cell r="C61" t="str">
            <v>PCR0004411 = retour aux harmo sauvegardées</v>
          </cell>
        </row>
        <row r="62">
          <cell r="B62">
            <v>38646</v>
          </cell>
          <cell r="C62" t="str">
            <v>PCR0004413 = mesure temps de mise en froid</v>
          </cell>
        </row>
        <row r="63">
          <cell r="B63">
            <v>38646</v>
          </cell>
          <cell r="C63" t="str">
            <v>PCR0004515 = asservissement MAF 6 steps</v>
          </cell>
        </row>
        <row r="64">
          <cell r="B64">
            <v>38646</v>
          </cell>
          <cell r="C64" t="str">
            <v>PCR0004519 = gestion FLASH</v>
          </cell>
        </row>
        <row r="65">
          <cell r="B65">
            <v>38646</v>
          </cell>
          <cell r="C65" t="str">
            <v>PCR0004526 = pilotage MBL</v>
          </cell>
        </row>
        <row r="66">
          <cell r="B66">
            <v>38646</v>
          </cell>
          <cell r="C66" t="str">
            <v>PCR0004529 = evol incrust IGV</v>
          </cell>
        </row>
        <row r="67">
          <cell r="B67">
            <v>38646</v>
          </cell>
          <cell r="C67" t="str">
            <v>PCR0004534 = evol incrsut STD / VCI</v>
          </cell>
        </row>
        <row r="68">
          <cell r="B68">
            <v>38646</v>
          </cell>
          <cell r="C68" t="str">
            <v>PCR0004536 = arrêt CANBUS</v>
          </cell>
        </row>
        <row r="69">
          <cell r="B69">
            <v>38658</v>
          </cell>
          <cell r="C69" t="str">
            <v>PCR0004569 = gradient temporel</v>
          </cell>
        </row>
        <row r="70">
          <cell r="B70">
            <v>38658</v>
          </cell>
          <cell r="C70" t="str">
            <v>PCR0004570 = drift offset</v>
          </cell>
        </row>
        <row r="71">
          <cell r="B71">
            <v>38653</v>
          </cell>
          <cell r="C71" t="str">
            <v>PCR0004582 = pic de courant 3V3</v>
          </cell>
        </row>
        <row r="72">
          <cell r="B72">
            <v>38653</v>
          </cell>
          <cell r="C72" t="str">
            <v>PCR0004583 = débit CANBUS</v>
          </cell>
        </row>
        <row r="73">
          <cell r="B73">
            <v>38659</v>
          </cell>
          <cell r="C73" t="str">
            <v>PCR0004604 = fréquence vidéo</v>
          </cell>
        </row>
        <row r="74">
          <cell r="B74">
            <v>38659</v>
          </cell>
          <cell r="C74" t="str">
            <v>PCR0004605 = CAG</v>
          </cell>
        </row>
        <row r="75">
          <cell r="B75">
            <v>38664</v>
          </cell>
          <cell r="C75" t="str">
            <v>PCR0004624 = surconso MAF</v>
          </cell>
        </row>
        <row r="76">
          <cell r="B76">
            <v>38664</v>
          </cell>
          <cell r="C76" t="str">
            <v>PCR0004627 = Isolation signaux si POWER_ON = 0</v>
          </cell>
        </row>
        <row r="77">
          <cell r="B77">
            <v>38665</v>
          </cell>
          <cell r="C77" t="str">
            <v>PCR0004630 = bruit spatial</v>
          </cell>
        </row>
        <row r="78">
          <cell r="B78">
            <v>38672</v>
          </cell>
          <cell r="C78" t="str">
            <v>PCR0004671 = butées électriques FOC</v>
          </cell>
        </row>
        <row r="79">
          <cell r="B79">
            <v>38672</v>
          </cell>
          <cell r="C79" t="str">
            <v>PCR0004676 = courant VDETCOM</v>
          </cell>
        </row>
        <row r="80">
          <cell r="B80">
            <v>38672</v>
          </cell>
          <cell r="C80" t="str">
            <v>PCR0004677 = coupure des alimentations détecteur</v>
          </cell>
        </row>
        <row r="81">
          <cell r="B81">
            <v>38674</v>
          </cell>
          <cell r="C81" t="str">
            <v>PCR0004691 = filtrage 200 Hz DW_TEMP</v>
          </cell>
        </row>
        <row r="82">
          <cell r="B82">
            <v>38679</v>
          </cell>
          <cell r="C82" t="str">
            <v>PCR0004730 = retrait R213 (pull down BITE0)</v>
          </cell>
        </row>
        <row r="83">
          <cell r="B83">
            <v>38681</v>
          </cell>
          <cell r="C83" t="str">
            <v>PCR0004749 = filtrage POS_FOC</v>
          </cell>
        </row>
        <row r="84">
          <cell r="B84">
            <v>38681</v>
          </cell>
          <cell r="C84" t="str">
            <v>PCR0004751 = bruit sur VOS</v>
          </cell>
        </row>
        <row r="85">
          <cell r="B85">
            <v>38684</v>
          </cell>
          <cell r="C85" t="str">
            <v>PCR0004754 = non-conformité lors de la validation</v>
          </cell>
        </row>
        <row r="86">
          <cell r="B86">
            <v>38684</v>
          </cell>
          <cell r="C86" t="str">
            <v>PCR0004763 = démarrage à chaud KO</v>
          </cell>
        </row>
        <row r="87">
          <cell r="B87">
            <v>38694</v>
          </cell>
          <cell r="C87" t="str">
            <v>PCR0004840 = remettre capa 47 µF sur TEMP_DW</v>
          </cell>
        </row>
        <row r="88">
          <cell r="B88">
            <v>38694</v>
          </cell>
          <cell r="C88" t="str">
            <v>PCR0004842 = fiab non-conforme</v>
          </cell>
        </row>
        <row r="89">
          <cell r="B89">
            <v>38695</v>
          </cell>
          <cell r="C89" t="str">
            <v>PCR0004854 = ondulation vidéo CCIR</v>
          </cell>
        </row>
        <row r="90">
          <cell r="B90">
            <v>38699</v>
          </cell>
          <cell r="C90" t="str">
            <v>PCR0004877 = inversion X et Y pour MBL</v>
          </cell>
        </row>
        <row r="91">
          <cell r="B91">
            <v>38699</v>
          </cell>
          <cell r="C91" t="str">
            <v>PCR0004878 = gestion TYPE_MAF</v>
          </cell>
        </row>
        <row r="92">
          <cell r="B92">
            <v>38699</v>
          </cell>
          <cell r="C92" t="str">
            <v>PCR0004879 = nb démarrage MAF</v>
          </cell>
        </row>
        <row r="93">
          <cell r="B93">
            <v>38699</v>
          </cell>
          <cell r="C93" t="str">
            <v>PCR0004880 = arrêt MBL en surchauffe</v>
          </cell>
        </row>
        <row r="94">
          <cell r="B94">
            <v>38699</v>
          </cell>
          <cell r="C94" t="str">
            <v>PCR0004881 = message CANBUS 246</v>
          </cell>
        </row>
        <row r="95">
          <cell r="B95">
            <v>38699</v>
          </cell>
          <cell r="C95" t="str">
            <v>PCR0004882 = paramétrage pour synchro ext</v>
          </cell>
        </row>
        <row r="96">
          <cell r="B96">
            <v>38699</v>
          </cell>
          <cell r="C96" t="str">
            <v>PCR0004883 = calcul offset NAC</v>
          </cell>
        </row>
        <row r="97">
          <cell r="B97">
            <v>38699</v>
          </cell>
          <cell r="C97" t="str">
            <v>PCR0004884 = ralliement pos DEFOC</v>
          </cell>
        </row>
        <row r="98">
          <cell r="B98">
            <v>38705</v>
          </cell>
          <cell r="C98" t="str">
            <v>PCR0004931 = offset de 80 mV sur dyn d'entrée</v>
          </cell>
        </row>
        <row r="99">
          <cell r="B99">
            <v>38719</v>
          </cell>
          <cell r="C99" t="str">
            <v>PCR0004952 = pbm reconstruction avec MV ON</v>
          </cell>
        </row>
        <row r="100">
          <cell r="B100">
            <v>38728</v>
          </cell>
          <cell r="C100" t="str">
            <v>PCR0005060 = anomalies APPLi lors de la val</v>
          </cell>
        </row>
        <row r="101">
          <cell r="C101" t="str">
            <v>PCR0005061 = pbm cksum data appli</v>
          </cell>
        </row>
        <row r="102">
          <cell r="C102" t="str">
            <v>PCR0005095 = inhibition CDC 2 s</v>
          </cell>
        </row>
        <row r="103">
          <cell r="C103" t="str">
            <v>PCR0005097 = échantillonnage à 1 s</v>
          </cell>
        </row>
        <row r="104">
          <cell r="C104" t="str">
            <v>PCR0005119 = bit POS L3 et L4 aléatoire</v>
          </cell>
        </row>
        <row r="105">
          <cell r="C105" t="str">
            <v xml:space="preserve">PCR0005130 = Présence d'un bruit de calcul jusqu'à 60 lsb en sortie des filtres de consignes L3 et L4.
</v>
          </cell>
        </row>
        <row r="106">
          <cell r="B106">
            <v>38754</v>
          </cell>
          <cell r="C106" t="str">
            <v>PCR0005174 = butées électriques</v>
          </cell>
        </row>
        <row r="107">
          <cell r="B107">
            <v>38741</v>
          </cell>
          <cell r="C107" t="str">
            <v>PCR0005200 = nb pixel défectueux</v>
          </cell>
        </row>
        <row r="108">
          <cell r="B108">
            <v>38768</v>
          </cell>
          <cell r="C108" t="str">
            <v>PCR0005440 = anomalies CPA-CRE vierge MAQ-XP2</v>
          </cell>
        </row>
        <row r="109">
          <cell r="B109">
            <v>38772</v>
          </cell>
          <cell r="C109" t="str">
            <v>PCR0005421 = Performances cryogénique</v>
          </cell>
        </row>
        <row r="110">
          <cell r="A110" t="str">
            <v>X</v>
          </cell>
          <cell r="B110">
            <v>38800</v>
          </cell>
          <cell r="C110" t="str">
            <v>PCR0005682 = bus handling</v>
          </cell>
        </row>
        <row r="111">
          <cell r="B111">
            <v>38835</v>
          </cell>
          <cell r="C111" t="str">
            <v>PCR0005749 = trace numérique</v>
          </cell>
        </row>
        <row r="112">
          <cell r="B112">
            <v>38804</v>
          </cell>
          <cell r="C112" t="str">
            <v>PCR0005824 = rajout d'un offset de cal pour temp dw</v>
          </cell>
        </row>
        <row r="113">
          <cell r="A113" t="str">
            <v>X</v>
          </cell>
          <cell r="B113">
            <v>38810</v>
          </cell>
          <cell r="C113" t="str">
            <v>PCR0005858 = modification réduction de bruit</v>
          </cell>
        </row>
        <row r="114">
          <cell r="B114">
            <v>38814</v>
          </cell>
          <cell r="C114" t="str">
            <v>PCR0005941 = modif démarrage alim plan focal</v>
          </cell>
        </row>
        <row r="115">
          <cell r="B115">
            <v>38820</v>
          </cell>
          <cell r="C115" t="str">
            <v>PCR0005997 = modif synchro MAF</v>
          </cell>
        </row>
        <row r="116">
          <cell r="A116" t="str">
            <v>X</v>
          </cell>
          <cell r="B116">
            <v>38820</v>
          </cell>
          <cell r="C116" t="str">
            <v>PCR0006008 = coef MAF</v>
          </cell>
        </row>
        <row r="117">
          <cell r="B117">
            <v>38820</v>
          </cell>
          <cell r="C117" t="str">
            <v>PCR0006050 = pilotage AD7683 sur PXE10</v>
          </cell>
        </row>
        <row r="118">
          <cell r="A118" t="str">
            <v>X</v>
          </cell>
          <cell r="B118">
            <v>38827</v>
          </cell>
          <cell r="C118" t="str">
            <v>PCR0006056 = reinit NUC en sortie veille</v>
          </cell>
        </row>
        <row r="119">
          <cell r="A119" t="str">
            <v>X</v>
          </cell>
          <cell r="B119">
            <v>38833</v>
          </cell>
          <cell r="C119" t="str">
            <v>PCR0006110 = Pbm lors de la val, instrum mesure temps réel</v>
          </cell>
        </row>
        <row r="120">
          <cell r="A120" t="str">
            <v>X</v>
          </cell>
          <cell r="B120">
            <v>38833</v>
          </cell>
          <cell r="C120" t="str">
            <v>PCR0006111 = comptage PM non-conforme</v>
          </cell>
        </row>
        <row r="121">
          <cell r="A121" t="str">
            <v>X</v>
          </cell>
          <cell r="B121">
            <v>38833</v>
          </cell>
          <cell r="C121" t="str">
            <v>PCR0006112 = pbm avec ajustement auto NUC BF</v>
          </cell>
        </row>
        <row r="122">
          <cell r="A122" t="str">
            <v>X</v>
          </cell>
          <cell r="B122">
            <v>38841</v>
          </cell>
          <cell r="C122" t="str">
            <v>PCR0006151 = STDR à mettre à jour</v>
          </cell>
        </row>
        <row r="123">
          <cell r="A123" t="str">
            <v>X</v>
          </cell>
          <cell r="B123">
            <v>38841</v>
          </cell>
          <cell r="C123" t="str">
            <v>PCR0006157 = anomalies TRT_IGV_013, variable L3CSFp</v>
          </cell>
        </row>
        <row r="124">
          <cell r="A124" t="str">
            <v>X</v>
          </cell>
          <cell r="B124">
            <v>38841</v>
          </cell>
          <cell r="C124" t="str">
            <v>PCR0006159 = anomalie TRT_IGV_039, MST MAF</v>
          </cell>
        </row>
        <row r="125">
          <cell r="A125" t="str">
            <v>X</v>
          </cell>
          <cell r="B125">
            <v>38841</v>
          </cell>
          <cell r="C125" t="str">
            <v>PCR0006166 = anomalie TRT_011, tempo 5 ms</v>
          </cell>
        </row>
        <row r="126">
          <cell r="B126">
            <v>38841</v>
          </cell>
          <cell r="C126" t="str">
            <v>PCR0006171 = modif param TEMP veille et opé</v>
          </cell>
        </row>
        <row r="127">
          <cell r="B127">
            <v>38841</v>
          </cell>
          <cell r="C127" t="str">
            <v>PCR0006191 = vidéo num format CEDIP</v>
          </cell>
        </row>
        <row r="128">
          <cell r="A128" t="str">
            <v>X</v>
          </cell>
          <cell r="B128">
            <v>38847</v>
          </cell>
          <cell r="C128" t="str">
            <v>PCR0006202 = inversion G/D</v>
          </cell>
        </row>
        <row r="129">
          <cell r="A129" t="str">
            <v>X</v>
          </cell>
          <cell r="B129">
            <v>38849</v>
          </cell>
          <cell r="C129" t="str">
            <v>PCR0006237 = bug cmd CANBUS reinit NUC</v>
          </cell>
        </row>
        <row r="130">
          <cell r="A130" t="str">
            <v>X</v>
          </cell>
          <cell r="B130">
            <v>38853</v>
          </cell>
          <cell r="C130" t="str">
            <v>PCR0006259 = bug accès EEPROM IRR-XP2</v>
          </cell>
        </row>
        <row r="131">
          <cell r="A131" t="str">
            <v>Dernière ligne. Ne pas dépasser ni supprimer.</v>
          </cell>
        </row>
      </sheetData>
      <sheetData sheetId="20">
        <row r="19">
          <cell r="A19" t="str">
            <v>X = Export</v>
          </cell>
          <cell r="B19" t="str">
            <v>Date</v>
          </cell>
          <cell r="C19" t="str">
            <v>Commentaire</v>
          </cell>
        </row>
        <row r="21">
          <cell r="A21" t="str">
            <v>X</v>
          </cell>
        </row>
        <row r="22">
          <cell r="A22" t="str">
            <v>Dernière ligne. Ne pas dépasser ni supprimer.</v>
          </cell>
        </row>
      </sheetData>
      <sheetData sheetId="21">
        <row r="19">
          <cell r="A19" t="str">
            <v>X = Export</v>
          </cell>
          <cell r="B19" t="str">
            <v>Date</v>
          </cell>
          <cell r="C19" t="str">
            <v>Commentaire</v>
          </cell>
        </row>
        <row r="21">
          <cell r="A21" t="str">
            <v>X</v>
          </cell>
        </row>
        <row r="22">
          <cell r="A22" t="str">
            <v>X</v>
          </cell>
          <cell r="B22">
            <v>38743</v>
          </cell>
          <cell r="C22" t="str">
            <v>ECR0047925 = MAQ-XP2, remettre R254</v>
          </cell>
        </row>
        <row r="23">
          <cell r="A23" t="str">
            <v>X</v>
          </cell>
          <cell r="B23">
            <v>38751</v>
          </cell>
          <cell r="C23" t="str">
            <v>ECR0047965 = dynamique PXE10</v>
          </cell>
        </row>
        <row r="24">
          <cell r="A24" t="str">
            <v>X</v>
          </cell>
          <cell r="B24">
            <v>38763</v>
          </cell>
          <cell r="C24" t="str">
            <v>ECR0048053 = filtre Butterworth MAQ-XP2</v>
          </cell>
        </row>
        <row r="25">
          <cell r="A25" t="str">
            <v>X</v>
          </cell>
          <cell r="B25">
            <v>38790</v>
          </cell>
          <cell r="C25" t="str">
            <v>ECR0048121 = archivage BOOT MAQXP2</v>
          </cell>
        </row>
        <row r="26">
          <cell r="A26" t="str">
            <v>X</v>
          </cell>
          <cell r="B26">
            <v>38797</v>
          </cell>
          <cell r="C26" t="str">
            <v>ECR0048149 = pilotage ADC, rejetée, intégrée dans ECR00048319</v>
          </cell>
        </row>
        <row r="27">
          <cell r="A27" t="str">
            <v>X</v>
          </cell>
          <cell r="B27">
            <v>38806</v>
          </cell>
          <cell r="C27" t="str">
            <v>ECR00048190 = optimisation temp dw sur PXE10</v>
          </cell>
        </row>
        <row r="28">
          <cell r="A28" t="str">
            <v>X</v>
          </cell>
          <cell r="B28">
            <v>38810</v>
          </cell>
          <cell r="C28" t="str">
            <v>ECR00048199 = alim ADV7123</v>
          </cell>
        </row>
        <row r="29">
          <cell r="A29" t="str">
            <v>X</v>
          </cell>
          <cell r="B29">
            <v>38825</v>
          </cell>
          <cell r="C29" t="str">
            <v>ECR00048250 = SYNCHRO MAF</v>
          </cell>
        </row>
        <row r="30">
          <cell r="A30" t="str">
            <v>X</v>
          </cell>
          <cell r="B30">
            <v>38834</v>
          </cell>
          <cell r="C30" t="str">
            <v>ECR00048289 = reroutage PXE10</v>
          </cell>
        </row>
        <row r="31">
          <cell r="A31" t="str">
            <v>X</v>
          </cell>
          <cell r="B31">
            <v>38847</v>
          </cell>
          <cell r="C31" t="str">
            <v>ECR00048319 = niveau vidéo MAQ-XP2, pilotage ADC</v>
          </cell>
        </row>
        <row r="32">
          <cell r="A32" t="str">
            <v>Dernière ligne. Ne pas dépasser ni supprimer.</v>
          </cell>
        </row>
      </sheetData>
      <sheetData sheetId="22"/>
      <sheetData sheetId="23">
        <row r="18">
          <cell r="A18" t="str">
            <v>X = Export</v>
          </cell>
          <cell r="B18" t="str">
            <v>Date</v>
          </cell>
          <cell r="C18" t="str">
            <v>Commentaire</v>
          </cell>
        </row>
        <row r="20">
          <cell r="A20" t="str">
            <v>X</v>
          </cell>
        </row>
        <row r="21">
          <cell r="A21" t="str">
            <v>Dernière ligne. Ne pas dépasser ni supprimer.</v>
          </cell>
        </row>
      </sheetData>
      <sheetData sheetId="24">
        <row r="4">
          <cell r="A4" t="str">
            <v xml:space="preserve">Elément exporté </v>
          </cell>
          <cell r="C4" t="str">
            <v>CRAL Word</v>
          </cell>
          <cell r="D4" t="str">
            <v>CR Word</v>
          </cell>
          <cell r="E4" t="str">
            <v>CRAL PPT</v>
          </cell>
          <cell r="I4" t="str">
            <v>Onglet</v>
          </cell>
          <cell r="J4" t="str">
            <v>Objet exporté</v>
          </cell>
          <cell r="K4" t="str">
            <v>Titre chapitre</v>
          </cell>
          <cell r="L4" t="str">
            <v xml:space="preserve">Mode d'export
</v>
          </cell>
          <cell r="M4" t="str">
            <v>Blanc</v>
          </cell>
          <cell r="N4" t="str">
            <v>Style du titre</v>
          </cell>
          <cell r="O4" t="str">
            <v>Nom du signet</v>
          </cell>
          <cell r="P4" t="str">
            <v>X = Saut de page avant</v>
          </cell>
          <cell r="Q4" t="str">
            <v>Titre diapositive</v>
          </cell>
          <cell r="R4" t="str">
            <v>N° diapositive</v>
          </cell>
          <cell r="S4" t="str">
            <v>Hauteur</v>
          </cell>
          <cell r="T4" t="str">
            <v>Largeur</v>
          </cell>
          <cell r="U4" t="str">
            <v>Abscisse</v>
          </cell>
          <cell r="V4" t="str">
            <v>Ordonnée</v>
          </cell>
        </row>
        <row r="5">
          <cell r="A5" t="str">
            <v>Date du jour</v>
          </cell>
          <cell r="E5" t="str">
            <v>X</v>
          </cell>
          <cell r="I5" t="str">
            <v>Page de garde</v>
          </cell>
          <cell r="J5" t="str">
            <v>date_jour</v>
          </cell>
          <cell r="Q5" t="str">
            <v>Synthèse</v>
          </cell>
          <cell r="R5">
            <v>1</v>
          </cell>
          <cell r="U5">
            <v>60</v>
          </cell>
          <cell r="V5">
            <v>1</v>
          </cell>
        </row>
        <row r="6">
          <cell r="A6" t="str">
            <v>Nom de l'affaire</v>
          </cell>
          <cell r="E6" t="str">
            <v>X</v>
          </cell>
          <cell r="I6" t="str">
            <v>Page de garde</v>
          </cell>
          <cell r="J6" t="str">
            <v>V_nom_affaire</v>
          </cell>
          <cell r="Q6" t="str">
            <v>Synthèse</v>
          </cell>
          <cell r="R6">
            <v>1</v>
          </cell>
          <cell r="S6">
            <v>25</v>
          </cell>
          <cell r="U6">
            <v>60</v>
          </cell>
          <cell r="V6">
            <v>15</v>
          </cell>
        </row>
        <row r="7">
          <cell r="A7" t="str">
            <v>Nom du lot ou du périmètre</v>
          </cell>
          <cell r="E7" t="str">
            <v>X</v>
          </cell>
          <cell r="I7" t="str">
            <v>Page de garde</v>
          </cell>
          <cell r="J7" t="str">
            <v>V_nom_lot_perimetre</v>
          </cell>
          <cell r="Q7" t="str">
            <v>Synthèse</v>
          </cell>
          <cell r="R7">
            <v>1</v>
          </cell>
          <cell r="S7">
            <v>25</v>
          </cell>
          <cell r="U7">
            <v>200</v>
          </cell>
          <cell r="V7">
            <v>15</v>
          </cell>
        </row>
        <row r="8">
          <cell r="A8" t="str">
            <v>Diagramme temps-temps</v>
          </cell>
          <cell r="E8" t="str">
            <v>X</v>
          </cell>
          <cell r="I8" t="str">
            <v>Jalons</v>
          </cell>
          <cell r="J8" t="str">
            <v>Jalons</v>
          </cell>
          <cell r="Q8" t="str">
            <v>Synthèse</v>
          </cell>
          <cell r="R8">
            <v>1</v>
          </cell>
          <cell r="T8">
            <v>320</v>
          </cell>
          <cell r="U8">
            <v>20</v>
          </cell>
          <cell r="V8">
            <v>255</v>
          </cell>
        </row>
        <row r="9">
          <cell r="A9" t="str">
            <v>Indicateur charges</v>
          </cell>
          <cell r="E9" t="str">
            <v>X</v>
          </cell>
          <cell r="I9" t="str">
            <v>Indicateur charges</v>
          </cell>
          <cell r="J9" t="str">
            <v>Charges_ETP</v>
          </cell>
          <cell r="Q9" t="str">
            <v>Synthèse</v>
          </cell>
          <cell r="R9">
            <v>1</v>
          </cell>
          <cell r="T9">
            <v>320</v>
          </cell>
          <cell r="U9">
            <v>350</v>
          </cell>
          <cell r="V9">
            <v>255</v>
          </cell>
        </row>
        <row r="10">
          <cell r="A10" t="str">
            <v>Indicateur coûts MO+appros</v>
          </cell>
          <cell r="E10" t="str">
            <v>X</v>
          </cell>
          <cell r="I10" t="str">
            <v>Indicateur couts</v>
          </cell>
          <cell r="J10" t="str">
            <v>Couts</v>
          </cell>
          <cell r="Q10" t="str">
            <v>Synthèse</v>
          </cell>
          <cell r="R10">
            <v>1</v>
          </cell>
          <cell r="T10">
            <v>320</v>
          </cell>
          <cell r="U10">
            <v>20</v>
          </cell>
          <cell r="V10">
            <v>50</v>
          </cell>
        </row>
        <row r="11">
          <cell r="A11" t="str">
            <v>Indicateur coûts MO</v>
          </cell>
          <cell r="E11" t="str">
            <v>X</v>
          </cell>
          <cell r="I11" t="str">
            <v>Indicateur couts</v>
          </cell>
          <cell r="J11" t="str">
            <v>Couts_MO</v>
          </cell>
          <cell r="Q11" t="str">
            <v>Synthèse</v>
          </cell>
          <cell r="R11">
            <v>1</v>
          </cell>
          <cell r="T11">
            <v>320</v>
          </cell>
          <cell r="U11">
            <v>350</v>
          </cell>
          <cell r="V11">
            <v>50</v>
          </cell>
        </row>
        <row r="12">
          <cell r="A12" t="str">
            <v>Fait marquant principal</v>
          </cell>
          <cell r="E12" t="str">
            <v>X</v>
          </cell>
          <cell r="I12" t="str">
            <v>Faits marquants</v>
          </cell>
          <cell r="J12" t="str">
            <v>V_fait_marquant_principal</v>
          </cell>
          <cell r="Q12" t="str">
            <v>Synthèse</v>
          </cell>
          <cell r="R12">
            <v>1</v>
          </cell>
          <cell r="T12">
            <v>580</v>
          </cell>
          <cell r="U12">
            <v>60</v>
          </cell>
          <cell r="V12">
            <v>460</v>
          </cell>
        </row>
        <row r="13">
          <cell r="A13" t="str">
            <v>Logo de THALES</v>
          </cell>
          <cell r="C13" t="str">
            <v>X</v>
          </cell>
          <cell r="I13" t="str">
            <v>Page de garde</v>
          </cell>
          <cell r="J13" t="str">
            <v>logo_THALES</v>
          </cell>
          <cell r="O13" t="str">
            <v>s_logo_THALES</v>
          </cell>
        </row>
        <row r="14">
          <cell r="A14" t="str">
            <v>Date du jour</v>
          </cell>
          <cell r="C14" t="str">
            <v>X</v>
          </cell>
          <cell r="E14" t="str">
            <v>X</v>
          </cell>
          <cell r="I14" t="str">
            <v>Page de garde</v>
          </cell>
          <cell r="J14" t="str">
            <v>date_jour</v>
          </cell>
          <cell r="L14" t="str">
            <v>TNF</v>
          </cell>
          <cell r="O14" t="str">
            <v>s_date_jour</v>
          </cell>
          <cell r="Q14" t="str">
            <v>Compte-Rendu d’Avancement de Lot</v>
          </cell>
          <cell r="R14">
            <v>2</v>
          </cell>
          <cell r="U14">
            <v>600</v>
          </cell>
          <cell r="V14">
            <v>350</v>
          </cell>
        </row>
        <row r="15">
          <cell r="A15" t="str">
            <v>Nom de l'affaire</v>
          </cell>
          <cell r="C15" t="str">
            <v>X</v>
          </cell>
          <cell r="D15" t="str">
            <v>X</v>
          </cell>
          <cell r="E15" t="str">
            <v>X</v>
          </cell>
          <cell r="I15" t="str">
            <v>Page de garde</v>
          </cell>
          <cell r="J15" t="str">
            <v>V_nom_affaire</v>
          </cell>
          <cell r="L15" t="str">
            <v>TNF</v>
          </cell>
          <cell r="O15" t="str">
            <v>s_affaire</v>
          </cell>
          <cell r="Q15" t="str">
            <v>Compte-Rendu d’Avancement de Lot</v>
          </cell>
          <cell r="R15">
            <v>2</v>
          </cell>
          <cell r="S15">
            <v>35</v>
          </cell>
          <cell r="U15">
            <v>450</v>
          </cell>
          <cell r="V15">
            <v>135</v>
          </cell>
        </row>
        <row r="16">
          <cell r="A16" t="str">
            <v>Nom du lot ou du périmètre</v>
          </cell>
          <cell r="C16" t="str">
            <v>X</v>
          </cell>
          <cell r="D16" t="str">
            <v>X</v>
          </cell>
          <cell r="E16" t="str">
            <v>X</v>
          </cell>
          <cell r="I16" t="str">
            <v>Page de garde</v>
          </cell>
          <cell r="J16" t="str">
            <v>V_nom_lot_perimetre</v>
          </cell>
          <cell r="L16" t="str">
            <v>TNF</v>
          </cell>
          <cell r="O16" t="str">
            <v>s_lot</v>
          </cell>
          <cell r="Q16" t="str">
            <v>Compte-Rendu d’Avancement de Lot</v>
          </cell>
          <cell r="R16">
            <v>2</v>
          </cell>
          <cell r="S16">
            <v>35</v>
          </cell>
          <cell r="U16">
            <v>210</v>
          </cell>
          <cell r="V16">
            <v>135</v>
          </cell>
        </row>
        <row r="17">
          <cell r="A17" t="str">
            <v>Responsable TdB</v>
          </cell>
          <cell r="C17" t="str">
            <v>X</v>
          </cell>
          <cell r="E17" t="str">
            <v>X</v>
          </cell>
          <cell r="I17" t="str">
            <v>Page de garde</v>
          </cell>
          <cell r="J17" t="str">
            <v>responsable_tdb</v>
          </cell>
          <cell r="L17" t="str">
            <v>TNF</v>
          </cell>
          <cell r="O17" t="str">
            <v>s_responsable_tdb</v>
          </cell>
          <cell r="Q17" t="str">
            <v>Compte-Rendu d’Avancement de Lot</v>
          </cell>
          <cell r="R17">
            <v>2</v>
          </cell>
          <cell r="U17">
            <v>600</v>
          </cell>
          <cell r="V17">
            <v>370</v>
          </cell>
        </row>
        <row r="18">
          <cell r="A18" t="str">
            <v>Référence du chrono</v>
          </cell>
          <cell r="C18" t="str">
            <v>X</v>
          </cell>
          <cell r="D18" t="str">
            <v>X</v>
          </cell>
          <cell r="E18" t="str">
            <v>X</v>
          </cell>
          <cell r="I18" t="str">
            <v>Page de garde</v>
          </cell>
          <cell r="J18" t="str">
            <v>Ref_chrono</v>
          </cell>
          <cell r="O18" t="str">
            <v>s_ref_chrono</v>
          </cell>
          <cell r="Q18" t="str">
            <v>Compte-Rendu d’Avancement de Lot</v>
          </cell>
          <cell r="R18">
            <v>2</v>
          </cell>
          <cell r="U18">
            <v>40</v>
          </cell>
          <cell r="V18">
            <v>500</v>
          </cell>
        </row>
        <row r="19">
          <cell r="A19" t="str">
            <v>Numéro du document</v>
          </cell>
          <cell r="C19" t="str">
            <v>X</v>
          </cell>
          <cell r="D19" t="str">
            <v>X</v>
          </cell>
          <cell r="I19" t="str">
            <v>Page de garde</v>
          </cell>
          <cell r="J19" t="str">
            <v>Num_doc</v>
          </cell>
          <cell r="L19" t="str">
            <v>TNF</v>
          </cell>
          <cell r="O19" t="str">
            <v>s_num_doc</v>
          </cell>
          <cell r="Q19" t="str">
            <v>Compte-Rendu d’Avancement de Lot</v>
          </cell>
          <cell r="R19">
            <v>2</v>
          </cell>
          <cell r="U19">
            <v>40</v>
          </cell>
          <cell r="V19">
            <v>500</v>
          </cell>
        </row>
        <row r="20">
          <cell r="A20" t="str">
            <v>Tableau d'OS</v>
          </cell>
          <cell r="C20" t="str">
            <v>X</v>
          </cell>
          <cell r="I20" t="str">
            <v>Page de garde</v>
          </cell>
          <cell r="J20" t="str">
            <v>export_tableau_OS</v>
          </cell>
          <cell r="O20" t="str">
            <v>s_export_tableau_OS</v>
          </cell>
        </row>
        <row r="21">
          <cell r="A21" t="str">
            <v>Liste de diffusion CRAL</v>
          </cell>
          <cell r="C21" t="str">
            <v>X</v>
          </cell>
          <cell r="I21" t="str">
            <v>Page de garde</v>
          </cell>
          <cell r="J21" t="str">
            <v>export_liste_CRAL</v>
          </cell>
          <cell r="L21" t="str">
            <v>TNF</v>
          </cell>
          <cell r="O21" t="str">
            <v>s_export_liste_CRAL</v>
          </cell>
        </row>
        <row r="22">
          <cell r="A22" t="str">
            <v>Liste de diffusion CR</v>
          </cell>
          <cell r="D22" t="str">
            <v>X</v>
          </cell>
          <cell r="I22" t="str">
            <v>Page de garde</v>
          </cell>
          <cell r="J22" t="str">
            <v>export_liste_CR</v>
          </cell>
          <cell r="O22" t="str">
            <v>s_export_liste_CR</v>
          </cell>
        </row>
        <row r="23">
          <cell r="A23" t="str">
            <v>Suivi docs</v>
          </cell>
          <cell r="I23" t="str">
            <v>Suivi docs</v>
          </cell>
          <cell r="J23" t="str">
            <v>export_suivi_docs</v>
          </cell>
          <cell r="K23" t="str">
            <v>Suivi documentation</v>
          </cell>
          <cell r="N23" t="str">
            <v>Titre 1</v>
          </cell>
          <cell r="O23" t="str">
            <v>s_export_suivi_docs</v>
          </cell>
          <cell r="P23" t="str">
            <v>X</v>
          </cell>
        </row>
        <row r="24">
          <cell r="A24" t="str">
            <v>Tableau d'infos FdL</v>
          </cell>
          <cell r="E24" t="str">
            <v>X</v>
          </cell>
          <cell r="I24" t="str">
            <v>Infos FdL</v>
          </cell>
          <cell r="J24" t="str">
            <v>export_infos_FdL</v>
          </cell>
          <cell r="K24" t="str">
            <v>Infos Fiche de Lot</v>
          </cell>
          <cell r="N24" t="str">
            <v>Titre 1</v>
          </cell>
          <cell r="O24" t="str">
            <v>s_export_infos_FdL</v>
          </cell>
          <cell r="P24" t="str">
            <v>X</v>
          </cell>
          <cell r="Q24" t="str">
            <v>Périmètre du lot</v>
          </cell>
          <cell r="R24">
            <v>3</v>
          </cell>
          <cell r="T24">
            <v>600</v>
          </cell>
          <cell r="U24">
            <v>50</v>
          </cell>
          <cell r="V24">
            <v>50</v>
          </cell>
        </row>
        <row r="25">
          <cell r="A25" t="str">
            <v>Qui Fait Quoi</v>
          </cell>
          <cell r="C25" t="str">
            <v>X</v>
          </cell>
          <cell r="E25" t="str">
            <v>X</v>
          </cell>
          <cell r="I25" t="str">
            <v>Qui fait quoi</v>
          </cell>
          <cell r="J25" t="str">
            <v>export_quifaitquoi</v>
          </cell>
          <cell r="K25" t="str">
            <v>Qui Fait Quoi</v>
          </cell>
          <cell r="N25" t="str">
            <v>Titre 1</v>
          </cell>
          <cell r="O25" t="str">
            <v>s_export_quifaitquoi</v>
          </cell>
          <cell r="P25" t="str">
            <v>X</v>
          </cell>
          <cell r="Q25" t="str">
            <v>Qui Fait Quoi</v>
          </cell>
          <cell r="R25">
            <v>12</v>
          </cell>
          <cell r="T25">
            <v>600</v>
          </cell>
          <cell r="U25">
            <v>50</v>
          </cell>
          <cell r="V25">
            <v>50</v>
          </cell>
        </row>
        <row r="26">
          <cell r="A26" t="str">
            <v>Faits marquants</v>
          </cell>
          <cell r="E26" t="str">
            <v>X</v>
          </cell>
          <cell r="I26" t="str">
            <v>Faits marquants</v>
          </cell>
          <cell r="J26" t="str">
            <v>export_faits_marquants</v>
          </cell>
          <cell r="Q26" t="str">
            <v>Faits marquants</v>
          </cell>
          <cell r="R26">
            <v>5</v>
          </cell>
          <cell r="T26">
            <v>357</v>
          </cell>
          <cell r="U26">
            <v>2</v>
          </cell>
          <cell r="V26">
            <v>70</v>
          </cell>
        </row>
        <row r="27">
          <cell r="A27" t="str">
            <v>Faits marquants</v>
          </cell>
          <cell r="E27" t="str">
            <v>X</v>
          </cell>
          <cell r="I27" t="str">
            <v>Faits marquants</v>
          </cell>
          <cell r="J27" t="str">
            <v>export_faits_marquants_1</v>
          </cell>
          <cell r="Q27" t="str">
            <v>Faits marquants</v>
          </cell>
          <cell r="R27">
            <v>5</v>
          </cell>
          <cell r="T27">
            <v>357</v>
          </cell>
          <cell r="U27">
            <v>361</v>
          </cell>
          <cell r="V27">
            <v>70</v>
          </cell>
        </row>
        <row r="28">
          <cell r="A28" t="str">
            <v>Faits marquants</v>
          </cell>
          <cell r="C28" t="str">
            <v>X</v>
          </cell>
          <cell r="I28" t="str">
            <v>Faits marquants</v>
          </cell>
          <cell r="J28" t="str">
            <v>export_faits_marquants_2</v>
          </cell>
          <cell r="K28" t="str">
            <v>Faits marquants</v>
          </cell>
          <cell r="N28" t="str">
            <v>Titre 1</v>
          </cell>
          <cell r="O28" t="str">
            <v>s_export_faits_marquants</v>
          </cell>
          <cell r="P28" t="str">
            <v>X</v>
          </cell>
        </row>
        <row r="29">
          <cell r="A29" t="str">
            <v>Suivi docs</v>
          </cell>
          <cell r="C29" t="str">
            <v>X</v>
          </cell>
          <cell r="E29" t="str">
            <v>X</v>
          </cell>
          <cell r="I29" t="str">
            <v>Points durs</v>
          </cell>
          <cell r="J29" t="str">
            <v>export_points_durs</v>
          </cell>
          <cell r="K29" t="str">
            <v>Points durs</v>
          </cell>
          <cell r="N29" t="str">
            <v>Titre 1</v>
          </cell>
          <cell r="O29" t="str">
            <v>s_export_points_durs</v>
          </cell>
          <cell r="Q29" t="str">
            <v>Points durs</v>
          </cell>
          <cell r="R29">
            <v>4</v>
          </cell>
          <cell r="T29">
            <v>680</v>
          </cell>
          <cell r="U29">
            <v>20</v>
          </cell>
          <cell r="V29">
            <v>70</v>
          </cell>
        </row>
        <row r="30">
          <cell r="A30" t="str">
            <v>Actions</v>
          </cell>
          <cell r="E30" t="str">
            <v>X</v>
          </cell>
          <cell r="I30" t="str">
            <v>Actions</v>
          </cell>
          <cell r="J30" t="str">
            <v>export_actions</v>
          </cell>
          <cell r="Q30" t="str">
            <v>Suivi du plan d'actions</v>
          </cell>
          <cell r="R30">
            <v>6</v>
          </cell>
          <cell r="T30">
            <v>357</v>
          </cell>
          <cell r="U30">
            <v>2</v>
          </cell>
          <cell r="V30">
            <v>70</v>
          </cell>
        </row>
        <row r="31">
          <cell r="A31" t="str">
            <v>Actions</v>
          </cell>
          <cell r="E31" t="str">
            <v>X</v>
          </cell>
          <cell r="I31" t="str">
            <v>Actions</v>
          </cell>
          <cell r="J31" t="str">
            <v>export_actions_1</v>
          </cell>
          <cell r="Q31" t="str">
            <v>Suivi du plan d'actions</v>
          </cell>
          <cell r="R31">
            <v>6</v>
          </cell>
          <cell r="T31">
            <v>357</v>
          </cell>
          <cell r="U31">
            <v>361</v>
          </cell>
          <cell r="V31">
            <v>70</v>
          </cell>
        </row>
        <row r="32">
          <cell r="A32" t="str">
            <v>Actions</v>
          </cell>
          <cell r="C32" t="str">
            <v>X</v>
          </cell>
          <cell r="D32" t="str">
            <v>X</v>
          </cell>
          <cell r="I32" t="str">
            <v>Actions</v>
          </cell>
          <cell r="J32" t="str">
            <v>export_actions_2</v>
          </cell>
          <cell r="O32" t="str">
            <v>s_export_actions</v>
          </cell>
        </row>
        <row r="33">
          <cell r="A33" t="str">
            <v>Indicateur d'actions</v>
          </cell>
          <cell r="C33" t="str">
            <v>X</v>
          </cell>
          <cell r="D33" t="str">
            <v>X</v>
          </cell>
          <cell r="I33" t="str">
            <v>Indicateur actions</v>
          </cell>
          <cell r="J33" t="str">
            <v>Actions_creees_fermees</v>
          </cell>
          <cell r="O33" t="str">
            <v>s_actions_creees_fermees</v>
          </cell>
          <cell r="Q33" t="str">
            <v>Suivi du plan d'actions</v>
          </cell>
          <cell r="T33">
            <v>680</v>
          </cell>
          <cell r="U33">
            <v>20</v>
          </cell>
          <cell r="V33">
            <v>70</v>
          </cell>
        </row>
        <row r="34">
          <cell r="A34" t="str">
            <v>Commentaires indicateur d'actions</v>
          </cell>
          <cell r="I34" t="str">
            <v>Indicateur actions</v>
          </cell>
          <cell r="J34" t="str">
            <v>export_comments_indic_actions</v>
          </cell>
          <cell r="L34" t="str">
            <v>I</v>
          </cell>
          <cell r="O34" t="str">
            <v>s_export_comments_indic_actions</v>
          </cell>
        </row>
        <row r="35">
          <cell r="A35" t="str">
            <v>Diagramme temps-temps</v>
          </cell>
          <cell r="C35" t="str">
            <v>X</v>
          </cell>
          <cell r="E35" t="str">
            <v>X</v>
          </cell>
          <cell r="I35" t="str">
            <v>Jalons</v>
          </cell>
          <cell r="J35" t="str">
            <v>Jalons</v>
          </cell>
          <cell r="O35" t="str">
            <v>s_Jalons</v>
          </cell>
          <cell r="Q35" t="str">
            <v>Avancement des jalons</v>
          </cell>
          <cell r="R35">
            <v>8</v>
          </cell>
          <cell r="T35">
            <v>680</v>
          </cell>
          <cell r="U35">
            <v>20</v>
          </cell>
          <cell r="V35">
            <v>70</v>
          </cell>
        </row>
        <row r="36">
          <cell r="A36" t="str">
            <v>Commentaires diagr. tps-tps</v>
          </cell>
          <cell r="C36" t="str">
            <v>X</v>
          </cell>
          <cell r="I36" t="str">
            <v>Jalons</v>
          </cell>
          <cell r="J36" t="str">
            <v>export_comments_jalons</v>
          </cell>
          <cell r="L36" t="str">
            <v>I</v>
          </cell>
          <cell r="O36" t="str">
            <v>s_export_comments_jalons</v>
          </cell>
        </row>
        <row r="37">
          <cell r="A37" t="str">
            <v>Indicateur charges</v>
          </cell>
          <cell r="C37" t="str">
            <v>X</v>
          </cell>
          <cell r="E37" t="str">
            <v>X</v>
          </cell>
          <cell r="I37" t="str">
            <v>Indicateur charges</v>
          </cell>
          <cell r="J37" t="str">
            <v>Charges_ETP</v>
          </cell>
          <cell r="O37" t="str">
            <v>s_charges_ETP</v>
          </cell>
          <cell r="Q37" t="str">
            <v>Situation des charges</v>
          </cell>
          <cell r="R37">
            <v>10</v>
          </cell>
          <cell r="T37">
            <v>680</v>
          </cell>
          <cell r="U37">
            <v>20</v>
          </cell>
          <cell r="V37">
            <v>70</v>
          </cell>
        </row>
        <row r="38">
          <cell r="A38" t="str">
            <v>Commentaires charges</v>
          </cell>
          <cell r="I38" t="str">
            <v>Indicateur charges</v>
          </cell>
          <cell r="J38" t="str">
            <v>export_comments_indic_charges</v>
          </cell>
          <cell r="L38" t="str">
            <v>I</v>
          </cell>
          <cell r="O38" t="str">
            <v>s_export_comments_indic_charges</v>
          </cell>
        </row>
        <row r="39">
          <cell r="A39" t="str">
            <v>Tableau de synthèse Charges</v>
          </cell>
          <cell r="C39" t="str">
            <v>X</v>
          </cell>
          <cell r="I39" t="str">
            <v>Indicateur charges</v>
          </cell>
          <cell r="J39" t="str">
            <v>export_synthese_charges</v>
          </cell>
          <cell r="L39" t="str">
            <v>I</v>
          </cell>
          <cell r="O39" t="str">
            <v>s_export_synthese_charges</v>
          </cell>
          <cell r="Q39" t="str">
            <v>Situation des charges</v>
          </cell>
          <cell r="R39">
            <v>10</v>
          </cell>
          <cell r="S39">
            <v>110</v>
          </cell>
          <cell r="U39">
            <v>80</v>
          </cell>
          <cell r="V39">
            <v>50</v>
          </cell>
        </row>
        <row r="40">
          <cell r="A40" t="str">
            <v>Indicateur (CPP-CPE)/CPP</v>
          </cell>
          <cell r="C40" t="str">
            <v>X</v>
          </cell>
          <cell r="E40" t="str">
            <v>X</v>
          </cell>
          <cell r="I40" t="str">
            <v>(CPP-CPE)CPP</v>
          </cell>
          <cell r="J40" t="str">
            <v>CPP_CPE</v>
          </cell>
          <cell r="O40" t="str">
            <v>s_CPP_CPE</v>
          </cell>
          <cell r="Q40" t="str">
            <v>Situation financière : (CPP-CPE)/CPP</v>
          </cell>
          <cell r="R40">
            <v>11</v>
          </cell>
          <cell r="T40">
            <v>550</v>
          </cell>
          <cell r="U40">
            <v>80</v>
          </cell>
          <cell r="V40">
            <v>80</v>
          </cell>
        </row>
        <row r="41">
          <cell r="A41" t="str">
            <v>Commentaires (CPP-CPE)/CPP</v>
          </cell>
          <cell r="C41" t="str">
            <v>X</v>
          </cell>
          <cell r="I41" t="str">
            <v>(CPP-CPE)CPP</v>
          </cell>
          <cell r="J41" t="str">
            <v>export_comments_CPP_CPE</v>
          </cell>
          <cell r="L41" t="str">
            <v>I</v>
          </cell>
          <cell r="O41" t="str">
            <v>s_export_comments_CPP_CPE</v>
          </cell>
        </row>
        <row r="42">
          <cell r="A42" t="str">
            <v>Tableau de synthèse CPPCPE</v>
          </cell>
          <cell r="C42" t="str">
            <v>X</v>
          </cell>
          <cell r="I42" t="str">
            <v>(CPP-CPE)CPP</v>
          </cell>
          <cell r="J42" t="str">
            <v>export_synthese_CPPCPE</v>
          </cell>
          <cell r="L42" t="str">
            <v>I</v>
          </cell>
          <cell r="O42" t="str">
            <v>s_export_synthese_CPPCPE</v>
          </cell>
          <cell r="Q42" t="str">
            <v>Situation financière : (CPP-CPE)/CPP</v>
          </cell>
          <cell r="R42">
            <v>0</v>
          </cell>
          <cell r="S42">
            <v>110</v>
          </cell>
          <cell r="U42">
            <v>80</v>
          </cell>
          <cell r="V42">
            <v>50</v>
          </cell>
        </row>
        <row r="43">
          <cell r="A43" t="str">
            <v>Indicateur coûts MO+appros</v>
          </cell>
          <cell r="C43" t="str">
            <v>X</v>
          </cell>
          <cell r="I43" t="str">
            <v>Indicateur couts</v>
          </cell>
          <cell r="J43" t="str">
            <v>Couts</v>
          </cell>
          <cell r="O43" t="str">
            <v>s_Couts</v>
          </cell>
          <cell r="Q43" t="str">
            <v>Situation financière : Courbes en S</v>
          </cell>
          <cell r="T43">
            <v>680</v>
          </cell>
          <cell r="U43">
            <v>20</v>
          </cell>
          <cell r="V43">
            <v>70</v>
          </cell>
        </row>
        <row r="44">
          <cell r="A44" t="str">
            <v>Indicateur coûts appros</v>
          </cell>
          <cell r="C44" t="str">
            <v>X</v>
          </cell>
          <cell r="I44" t="str">
            <v>Indicateur couts</v>
          </cell>
          <cell r="J44" t="str">
            <v>Couts_appros</v>
          </cell>
          <cell r="O44" t="str">
            <v>s_Couts_appros</v>
          </cell>
          <cell r="Q44" t="str">
            <v>Situation financière : Courbes en S</v>
          </cell>
          <cell r="T44">
            <v>380</v>
          </cell>
          <cell r="U44">
            <v>180</v>
          </cell>
          <cell r="V44">
            <v>50</v>
          </cell>
        </row>
        <row r="45">
          <cell r="A45" t="str">
            <v>Indicateur coûts MO</v>
          </cell>
          <cell r="C45" t="str">
            <v>X</v>
          </cell>
          <cell r="I45" t="str">
            <v>Indicateur couts</v>
          </cell>
          <cell r="J45" t="str">
            <v>Couts_MO</v>
          </cell>
          <cell r="O45" t="str">
            <v>s_Couts_MO</v>
          </cell>
          <cell r="Q45" t="str">
            <v>Situation financière : Courbes en S</v>
          </cell>
          <cell r="T45">
            <v>380</v>
          </cell>
          <cell r="U45">
            <v>180</v>
          </cell>
          <cell r="V45">
            <v>280</v>
          </cell>
        </row>
        <row r="46">
          <cell r="A46" t="str">
            <v xml:space="preserve">Commentaires indicateur coûts </v>
          </cell>
          <cell r="C46" t="str">
            <v>X</v>
          </cell>
          <cell r="I46" t="str">
            <v>Indicateur couts</v>
          </cell>
          <cell r="J46" t="str">
            <v>export_comments_indic_couts</v>
          </cell>
          <cell r="L46" t="str">
            <v>I</v>
          </cell>
          <cell r="O46" t="str">
            <v>s_export_comments_indic_couts</v>
          </cell>
        </row>
        <row r="47">
          <cell r="A47" t="str">
            <v>Risques</v>
          </cell>
          <cell r="C47" t="str">
            <v>X</v>
          </cell>
          <cell r="E47" t="str">
            <v>X</v>
          </cell>
          <cell r="I47" t="str">
            <v>Risques</v>
          </cell>
          <cell r="J47" t="str">
            <v>export_risques</v>
          </cell>
          <cell r="O47" t="str">
            <v>s_export_risques</v>
          </cell>
          <cell r="Q47" t="str">
            <v>Risques</v>
          </cell>
          <cell r="R47">
            <v>7</v>
          </cell>
          <cell r="T47">
            <v>680</v>
          </cell>
          <cell r="U47">
            <v>20</v>
          </cell>
          <cell r="V47">
            <v>50</v>
          </cell>
        </row>
        <row r="48">
          <cell r="A48" t="str">
            <v>Indicateur risques</v>
          </cell>
          <cell r="E48" t="str">
            <v>X</v>
          </cell>
          <cell r="I48" t="str">
            <v>Risques</v>
          </cell>
          <cell r="J48" t="str">
            <v>export_indic_risques</v>
          </cell>
          <cell r="K48" t="str">
            <v>Risques</v>
          </cell>
          <cell r="N48" t="str">
            <v>Titre 1</v>
          </cell>
          <cell r="O48" t="str">
            <v>s_export_indic_risques</v>
          </cell>
          <cell r="Q48" t="str">
            <v>Risques</v>
          </cell>
          <cell r="R48">
            <v>7</v>
          </cell>
          <cell r="U48">
            <v>60</v>
          </cell>
          <cell r="V48">
            <v>2</v>
          </cell>
        </row>
        <row r="49">
          <cell r="A49" t="str">
            <v>Opportunités</v>
          </cell>
          <cell r="C49" t="str">
            <v>X</v>
          </cell>
          <cell r="E49" t="str">
            <v>X</v>
          </cell>
          <cell r="I49" t="str">
            <v>Opportunites</v>
          </cell>
          <cell r="J49" t="str">
            <v>export_opportunites</v>
          </cell>
          <cell r="O49" t="str">
            <v>s_export_opportunites</v>
          </cell>
          <cell r="Q49" t="str">
            <v>Opportunités</v>
          </cell>
          <cell r="R49">
            <v>9</v>
          </cell>
          <cell r="T49">
            <v>680</v>
          </cell>
          <cell r="U49">
            <v>20</v>
          </cell>
          <cell r="V49">
            <v>50</v>
          </cell>
        </row>
        <row r="50">
          <cell r="A50" t="str">
            <v>Indicateur opportunites</v>
          </cell>
          <cell r="E50" t="str">
            <v>X</v>
          </cell>
          <cell r="I50" t="str">
            <v>Opportunites</v>
          </cell>
          <cell r="J50" t="str">
            <v>export_indic_opportunites</v>
          </cell>
          <cell r="K50" t="str">
            <v>Opportunités</v>
          </cell>
          <cell r="N50" t="str">
            <v>Titre 1</v>
          </cell>
          <cell r="O50" t="str">
            <v>s_export_indic_opportunites</v>
          </cell>
          <cell r="P50" t="str">
            <v>X</v>
          </cell>
          <cell r="Q50" t="str">
            <v>Opportunités</v>
          </cell>
          <cell r="R50">
            <v>8</v>
          </cell>
          <cell r="U50">
            <v>60</v>
          </cell>
          <cell r="V50">
            <v>2</v>
          </cell>
        </row>
        <row r="51">
          <cell r="A51" t="str">
            <v>Décisions importantes</v>
          </cell>
          <cell r="C51" t="str">
            <v>X</v>
          </cell>
          <cell r="I51" t="str">
            <v>Decisions</v>
          </cell>
          <cell r="J51" t="str">
            <v>export_decisions</v>
          </cell>
          <cell r="O51" t="str">
            <v>s_export_decisions</v>
          </cell>
          <cell r="Q51" t="str">
            <v>Décisions importantes</v>
          </cell>
          <cell r="T51">
            <v>680</v>
          </cell>
          <cell r="U51">
            <v>20</v>
          </cell>
          <cell r="V51">
            <v>50</v>
          </cell>
        </row>
        <row r="52">
          <cell r="A52" t="str">
            <v>Indicateur de décisions</v>
          </cell>
          <cell r="I52" t="str">
            <v>Decisions</v>
          </cell>
          <cell r="J52" t="str">
            <v>export_indic_decisions</v>
          </cell>
          <cell r="K52" t="str">
            <v>Décisions importantes</v>
          </cell>
          <cell r="N52" t="str">
            <v>Titre 1</v>
          </cell>
          <cell r="O52" t="str">
            <v>s_export_indic_decisions</v>
          </cell>
          <cell r="Q52" t="str">
            <v>Décisions importantes</v>
          </cell>
          <cell r="U52">
            <v>60</v>
          </cell>
          <cell r="V52">
            <v>2</v>
          </cell>
        </row>
        <row r="53">
          <cell r="A53" t="str">
            <v>Revues par les pairs</v>
          </cell>
          <cell r="I53" t="str">
            <v>Revues par les pairs</v>
          </cell>
          <cell r="J53" t="str">
            <v>export_revue_par_les_pairs</v>
          </cell>
          <cell r="K53" t="str">
            <v>Revues par les pairs</v>
          </cell>
          <cell r="N53" t="str">
            <v>Titre 1</v>
          </cell>
          <cell r="O53" t="str">
            <v>s_export_peer_reviews</v>
          </cell>
          <cell r="P53" t="str">
            <v>X</v>
          </cell>
          <cell r="Q53" t="str">
            <v>Revues par les pairs</v>
          </cell>
          <cell r="T53">
            <v>680</v>
          </cell>
          <cell r="U53">
            <v>20</v>
          </cell>
          <cell r="V53">
            <v>50</v>
          </cell>
        </row>
        <row r="54">
          <cell r="A54" t="str">
            <v>Indicateur P/CR</v>
          </cell>
          <cell r="I54" t="str">
            <v>PCR</v>
          </cell>
          <cell r="J54" t="str">
            <v>PCR</v>
          </cell>
          <cell r="O54" t="str">
            <v>s_PCR</v>
          </cell>
          <cell r="Q54" t="str">
            <v>Faits techniques</v>
          </cell>
          <cell r="T54">
            <v>680</v>
          </cell>
          <cell r="U54">
            <v>20</v>
          </cell>
          <cell r="V54">
            <v>70</v>
          </cell>
        </row>
        <row r="55">
          <cell r="A55" t="str">
            <v>Commentaires indicateur P/CR</v>
          </cell>
          <cell r="I55" t="str">
            <v>PCR</v>
          </cell>
          <cell r="J55" t="str">
            <v>export_comments_indic_PCR</v>
          </cell>
          <cell r="L55" t="str">
            <v>I</v>
          </cell>
          <cell r="O55" t="str">
            <v>s_export_comments_indic_PCR</v>
          </cell>
        </row>
        <row r="56">
          <cell r="A56" t="str">
            <v>Indicateur ECPp</v>
          </cell>
          <cell r="I56" t="str">
            <v>ECPp</v>
          </cell>
          <cell r="J56" t="str">
            <v>ECPp</v>
          </cell>
          <cell r="O56" t="str">
            <v>s_ECPp</v>
          </cell>
        </row>
        <row r="57">
          <cell r="A57" t="str">
            <v>Commentaires indic. ECPp</v>
          </cell>
          <cell r="I57" t="str">
            <v>ECPp</v>
          </cell>
          <cell r="J57" t="str">
            <v>export_comments_indic_ECPp</v>
          </cell>
          <cell r="L57" t="str">
            <v>I</v>
          </cell>
          <cell r="O57" t="str">
            <v>s_export_comments_indic_ECPp</v>
          </cell>
        </row>
        <row r="58">
          <cell r="A58" t="str">
            <v>Indicateur ECR</v>
          </cell>
          <cell r="I58" t="str">
            <v>ECR</v>
          </cell>
          <cell r="J58" t="str">
            <v>ECR</v>
          </cell>
          <cell r="O58" t="str">
            <v>s_ECR</v>
          </cell>
        </row>
        <row r="59">
          <cell r="A59" t="str">
            <v>Commentaires indicateur ECR</v>
          </cell>
          <cell r="I59" t="str">
            <v>ECR</v>
          </cell>
          <cell r="J59" t="str">
            <v>export_comments_indic_ECR</v>
          </cell>
          <cell r="L59" t="str">
            <v>I</v>
          </cell>
          <cell r="O59" t="str">
            <v>s_export_comments_indic_ECR</v>
          </cell>
        </row>
        <row r="60">
          <cell r="A60" t="str">
            <v>Indicateur</v>
          </cell>
          <cell r="I60" t="str">
            <v>Indicateur</v>
          </cell>
          <cell r="J60" t="str">
            <v>Indicateur</v>
          </cell>
          <cell r="O60" t="str">
            <v>s_Indicateur</v>
          </cell>
          <cell r="Q60" t="str">
            <v>Indicateur</v>
          </cell>
          <cell r="T60">
            <v>680</v>
          </cell>
          <cell r="U60">
            <v>20</v>
          </cell>
          <cell r="V60">
            <v>70</v>
          </cell>
        </row>
        <row r="61">
          <cell r="A61" t="str">
            <v>Commentaires indicateur</v>
          </cell>
          <cell r="I61" t="str">
            <v>Indicateur</v>
          </cell>
          <cell r="J61" t="str">
            <v>export_comments_indicateur</v>
          </cell>
          <cell r="L61" t="str">
            <v>I</v>
          </cell>
          <cell r="O61" t="str">
            <v>s_export_comments_indicateur</v>
          </cell>
        </row>
        <row r="62">
          <cell r="A62" t="str">
            <v>Indicateur FIACs</v>
          </cell>
          <cell r="I62" t="str">
            <v>FIACS</v>
          </cell>
          <cell r="J62" t="str">
            <v>FIACS</v>
          </cell>
          <cell r="O62" t="str">
            <v>s_FIACS</v>
          </cell>
        </row>
        <row r="63">
          <cell r="A63" t="str">
            <v>Commentaires indicateur FIACs</v>
          </cell>
          <cell r="I63" t="str">
            <v>FIACS</v>
          </cell>
          <cell r="J63" t="str">
            <v>export_comments_indic_FIACS</v>
          </cell>
          <cell r="L63" t="str">
            <v>I</v>
          </cell>
          <cell r="O63" t="str">
            <v>s_export_comments_indic_FIACS</v>
          </cell>
        </row>
        <row r="64">
          <cell r="A64" t="str">
            <v>Dernière ligne. Ne pas dépasser ni supprimer.</v>
          </cell>
        </row>
        <row r="66">
          <cell r="A66" t="str">
            <v>Nom du modèle</v>
          </cell>
        </row>
        <row r="67">
          <cell r="A67" t="str">
            <v>Nom du document à créer</v>
          </cell>
        </row>
        <row r="73">
          <cell r="C73" t="str">
            <v>X = Export</v>
          </cell>
        </row>
      </sheetData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olution"/>
      <sheetName val="SWP_CSCI"/>
      <sheetName val="Syst_Activities (SE)"/>
      <sheetName val="SWP_Activities"/>
      <sheetName val="CSCI_Activities"/>
      <sheetName val="Tests"/>
      <sheetName val="Metrics"/>
      <sheetName val="U"/>
      <sheetName val="R_Synthesis"/>
      <sheetName val="R_Risks"/>
      <sheetName val="R_Actions"/>
      <sheetName val="R_Reviews"/>
      <sheetName val="R_Training"/>
      <sheetName val="R_Docs"/>
      <sheetName val="Syst_Activities _SE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M Synthesis (THALES)"/>
      <sheetName val="Detailed specification"/>
      <sheetName val="Subcontracting status"/>
      <sheetName val="Dashboard progress"/>
      <sheetName val="Cover"/>
      <sheetName val="Description sheet"/>
      <sheetName val="Applicable contracts"/>
      <sheetName val="Applicable regulations"/>
      <sheetName val="Supplier WBS"/>
      <sheetName val="Supplier organisation"/>
      <sheetName val="Major events"/>
      <sheetName val="Hot points"/>
      <sheetName val="Key and current decisions"/>
      <sheetName val="ACTIONS LOG "/>
      <sheetName val="Next steps"/>
      <sheetName val="Automatic schedule"/>
      <sheetName val="Masterschedule"/>
      <sheetName val="Milestones progress (45° curve)"/>
      <sheetName val="Physical progress"/>
      <sheetName val="DAE obligations"/>
      <sheetName val="Risks"/>
      <sheetName val="Opportunities"/>
      <sheetName val="Human &amp; Means"/>
      <sheetName val="Resource identification"/>
      <sheetName val="Second row suppliers"/>
      <sheetName val="Key technical req &amp; perf"/>
      <sheetName val="Technical events"/>
      <sheetName val="Key indus. &amp; log. req &amp; perf"/>
      <sheetName val="Product maturity"/>
      <sheetName val="Peer reviews"/>
      <sheetName val="Supplier perfom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">
          <cell r="O3" t="str">
            <v>Pending</v>
          </cell>
        </row>
        <row r="4">
          <cell r="O4" t="str">
            <v>Cancelled</v>
          </cell>
        </row>
        <row r="5">
          <cell r="O5" t="str">
            <v>Done</v>
          </cell>
        </row>
        <row r="6">
          <cell r="O6" t="str">
            <v>In Progress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ez-moi"/>
      <sheetName val="Diffusion"/>
      <sheetName val="PMQ"/>
      <sheetName val="PMQ_systeme_innov"/>
      <sheetName val="PMQ_systeme_demo"/>
      <sheetName val="PMQ_systeme_peu_innov"/>
      <sheetName val="PMQ_PI_innov"/>
      <sheetName val="PMQ_PI_demo"/>
      <sheetName val="PMQ_PI_peu_innov"/>
      <sheetName val="PMQ_systeme_mco"/>
      <sheetName val="Entrées"/>
      <sheetName val="Historique"/>
      <sheetName val="Sorti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 me"/>
      <sheetName val="Fly leaf"/>
      <sheetName val="Mini report"/>
      <sheetName val="0.2-Organisation"/>
      <sheetName val="1.1-Major Events"/>
      <sheetName val="1.2-Actions"/>
      <sheetName val="1.3 Decisions"/>
      <sheetName val="2.1-Schedule"/>
      <sheetName val="2.4-metrics_1"/>
      <sheetName val="2.4-metrics_2"/>
      <sheetName val="2.6-Customer dependencies"/>
      <sheetName val="2.7-Problem-Change Report"/>
      <sheetName val="3.1-Risks-Opportunities"/>
      <sheetName val="4.1-Perfo_Requirements"/>
      <sheetName val="8-Ichikawa"/>
      <sheetName val="8.1-SCM"/>
      <sheetName val="9-RootCauses"/>
      <sheetName val="10-Maturity"/>
      <sheetName val="11-DRL"/>
      <sheetName val="12-Oth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IONS LOG "/>
      <sheetName val="METRICS"/>
      <sheetName val="help"/>
      <sheetName val="DDM"/>
      <sheetName val="Origin type"/>
    </sheetNames>
    <sheetDataSet>
      <sheetData sheetId="0"/>
      <sheetData sheetId="1"/>
      <sheetData sheetId="2"/>
      <sheetData sheetId="3"/>
      <sheetData sheetId="4">
        <row r="3">
          <cell r="A3" t="str">
            <v>Internal audit</v>
          </cell>
        </row>
        <row r="4">
          <cell r="A4" t="str">
            <v>ISO audit</v>
          </cell>
        </row>
        <row r="5">
          <cell r="A5" t="str">
            <v>CMMI evaluation</v>
          </cell>
        </row>
        <row r="6">
          <cell r="A6" t="str">
            <v>Critical Programme Review</v>
          </cell>
        </row>
        <row r="7">
          <cell r="A7" t="str">
            <v>Programme Progress Meeting</v>
          </cell>
        </row>
        <row r="8">
          <cell r="A8" t="str">
            <v>CA / WP Progress Meeting</v>
          </cell>
        </row>
        <row r="9">
          <cell r="A9" t="str">
            <v>Technical Meeting</v>
          </cell>
        </row>
        <row r="10">
          <cell r="A10" t="str">
            <v>EAC Review</v>
          </cell>
        </row>
        <row r="11">
          <cell r="A11" t="str">
            <v>Millestone Review</v>
          </cell>
        </row>
        <row r="12">
          <cell r="A12" t="str">
            <v>Programme Review</v>
          </cell>
        </row>
        <row r="13">
          <cell r="A13" t="str">
            <v>Example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t page"/>
      <sheetName val="Tailoring"/>
      <sheetName val="Subcontracting status"/>
      <sheetName val="0.1 Description sheet"/>
      <sheetName val="0.2 Applicable regulations"/>
      <sheetName val="0.3 WBS"/>
      <sheetName val="0.4 OBS"/>
      <sheetName val="0.5 Contract Baseline"/>
      <sheetName val="1.1 Major events"/>
      <sheetName val="1.2 Hot points and decisions"/>
      <sheetName val="1.3 - Next steps"/>
      <sheetName val="2.1 Schedule (auto)"/>
      <sheetName val="2.1 Global Gantt"/>
      <sheetName val="2.2 TIME TIME"/>
      <sheetName val="2.3  IRD and acceptance "/>
      <sheetName val="2.3 IRD -Trend"/>
      <sheetName val="2.4 SE_SW_HW Technical Progress"/>
      <sheetName val="2.5 DAE  obligations"/>
      <sheetName val="3.1 Risks &amp; Opportunities"/>
      <sheetName val="4.1 Human_material ressource"/>
      <sheetName val="4.2 Second tier suppliers"/>
      <sheetName val="5.1 Perfs &amp; key rqts"/>
      <sheetName val="5.2 Indust &amp; logistics rqts"/>
      <sheetName val="5.3 Engineering change requests"/>
      <sheetName val="5.4 SE_SW_HW dimensioning"/>
      <sheetName val="5.5 Product Maturity"/>
      <sheetName val="5.6 Peer review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E6C32-FAD6-46B1-9E1F-6CF0EF5807FC}">
  <sheetPr>
    <pageSetUpPr fitToPage="1"/>
  </sheetPr>
  <dimension ref="B1:Q59"/>
  <sheetViews>
    <sheetView tabSelected="1" view="pageBreakPreview" topLeftCell="A43" zoomScaleNormal="100" zoomScaleSheetLayoutView="100" workbookViewId="0">
      <selection activeCell="D55" sqref="D55:E55"/>
    </sheetView>
  </sheetViews>
  <sheetFormatPr baseColWidth="10" defaultRowHeight="10.199999999999999" x14ac:dyDescent="0.2"/>
  <cols>
    <col min="1" max="1" width="4.44140625" style="112" customWidth="1"/>
    <col min="2" max="2" width="17.109375" style="112" customWidth="1"/>
    <col min="3" max="3" width="11.44140625" style="112" bestFit="1" customWidth="1"/>
    <col min="4" max="4" width="11.5546875" style="112"/>
    <col min="5" max="5" width="13.109375" style="112" bestFit="1" customWidth="1"/>
    <col min="6" max="9" width="11.5546875" style="112"/>
    <col min="10" max="10" width="6.44140625" style="112" customWidth="1"/>
    <col min="11" max="11" width="11.5546875" style="112"/>
    <col min="12" max="12" width="9.44140625" style="112" customWidth="1"/>
    <col min="13" max="16384" width="11.5546875" style="112"/>
  </cols>
  <sheetData>
    <row r="1" spans="2:17" ht="42.75" customHeight="1" x14ac:dyDescent="0.2">
      <c r="B1" s="103"/>
      <c r="C1" s="104" t="s">
        <v>108</v>
      </c>
      <c r="D1" s="105"/>
      <c r="E1" s="105"/>
      <c r="F1" s="105"/>
      <c r="G1" s="106"/>
      <c r="H1" s="107" t="s">
        <v>109</v>
      </c>
      <c r="I1" s="108"/>
      <c r="J1" s="109"/>
      <c r="K1" s="110"/>
      <c r="L1" s="111">
        <v>45063</v>
      </c>
    </row>
    <row r="2" spans="2:17" ht="11.25" customHeight="1" x14ac:dyDescent="0.2">
      <c r="B2" s="113"/>
      <c r="C2" s="114"/>
      <c r="D2" s="115"/>
      <c r="E2" s="115"/>
      <c r="F2" s="115"/>
      <c r="G2" s="116"/>
      <c r="H2" s="117"/>
      <c r="I2" s="118"/>
      <c r="J2" s="119"/>
      <c r="K2" s="110"/>
      <c r="L2" s="120" t="s">
        <v>110</v>
      </c>
    </row>
    <row r="3" spans="2:17" ht="11.25" customHeight="1" x14ac:dyDescent="0.5">
      <c r="B3" s="113"/>
      <c r="C3" s="114"/>
      <c r="D3" s="115"/>
      <c r="E3" s="115"/>
      <c r="F3" s="115"/>
      <c r="G3" s="116"/>
      <c r="H3" s="117"/>
      <c r="I3" s="118"/>
      <c r="J3" s="119"/>
      <c r="K3" s="110"/>
      <c r="Q3" s="121"/>
    </row>
    <row r="4" spans="2:17" ht="12.75" customHeight="1" x14ac:dyDescent="0.2">
      <c r="B4" s="113"/>
      <c r="C4" s="114"/>
      <c r="D4" s="115"/>
      <c r="E4" s="115"/>
      <c r="F4" s="115"/>
      <c r="G4" s="116"/>
      <c r="H4" s="117"/>
      <c r="I4" s="118"/>
      <c r="J4" s="119"/>
      <c r="K4" s="110"/>
    </row>
    <row r="5" spans="2:17" ht="11.25" customHeight="1" x14ac:dyDescent="0.2">
      <c r="B5" s="113"/>
      <c r="C5" s="114"/>
      <c r="D5" s="115"/>
      <c r="E5" s="115"/>
      <c r="F5" s="115"/>
      <c r="G5" s="116"/>
      <c r="H5" s="117"/>
      <c r="I5" s="118"/>
      <c r="J5" s="119"/>
      <c r="K5" s="110"/>
    </row>
    <row r="6" spans="2:17" ht="12" customHeight="1" thickBot="1" x14ac:dyDescent="0.25">
      <c r="B6" s="122"/>
      <c r="C6" s="123"/>
      <c r="D6" s="124"/>
      <c r="E6" s="124"/>
      <c r="F6" s="124"/>
      <c r="G6" s="125"/>
      <c r="H6" s="126"/>
      <c r="I6" s="127"/>
      <c r="J6" s="128"/>
      <c r="K6" s="110"/>
    </row>
    <row r="11" spans="2:17" ht="11.25" customHeight="1" x14ac:dyDescent="0.2">
      <c r="B11" s="129" t="s">
        <v>111</v>
      </c>
      <c r="C11" s="130"/>
      <c r="D11" s="131" t="s">
        <v>112</v>
      </c>
      <c r="E11" s="132"/>
      <c r="F11" s="129" t="s">
        <v>113</v>
      </c>
      <c r="G11" s="133"/>
      <c r="H11" s="134"/>
      <c r="I11" s="135">
        <v>300757562</v>
      </c>
      <c r="J11" s="136"/>
      <c r="K11" s="137"/>
    </row>
    <row r="12" spans="2:17" ht="11.25" customHeight="1" x14ac:dyDescent="0.2">
      <c r="B12" s="138"/>
      <c r="C12" s="139"/>
      <c r="D12" s="140"/>
      <c r="E12" s="141"/>
      <c r="F12" s="142"/>
      <c r="G12" s="143"/>
      <c r="H12" s="144"/>
      <c r="I12" s="145"/>
      <c r="J12" s="146"/>
      <c r="K12" s="137"/>
    </row>
    <row r="13" spans="2:17" ht="11.25" customHeight="1" x14ac:dyDescent="0.2">
      <c r="B13" s="138"/>
      <c r="C13" s="139"/>
      <c r="D13" s="140"/>
      <c r="E13" s="141"/>
      <c r="F13" s="142"/>
      <c r="G13" s="143"/>
      <c r="H13" s="144"/>
      <c r="I13" s="145"/>
      <c r="J13" s="146"/>
      <c r="K13" s="137"/>
    </row>
    <row r="14" spans="2:17" ht="12.75" customHeight="1" x14ac:dyDescent="0.2">
      <c r="B14" s="147"/>
      <c r="C14" s="148"/>
      <c r="D14" s="149"/>
      <c r="E14" s="150"/>
      <c r="F14" s="151"/>
      <c r="G14" s="152"/>
      <c r="H14" s="153"/>
      <c r="I14" s="154"/>
      <c r="J14" s="155"/>
      <c r="K14" s="137"/>
    </row>
    <row r="15" spans="2:17" ht="11.25" customHeight="1" x14ac:dyDescent="0.2">
      <c r="B15" s="156" t="s">
        <v>114</v>
      </c>
      <c r="C15" s="157"/>
      <c r="D15" s="158"/>
      <c r="E15" s="159"/>
      <c r="F15" s="156" t="s">
        <v>115</v>
      </c>
      <c r="G15" s="160"/>
      <c r="H15" s="157"/>
      <c r="I15" s="131" t="s">
        <v>116</v>
      </c>
      <c r="J15" s="161"/>
      <c r="K15" s="162"/>
    </row>
    <row r="16" spans="2:17" ht="22.8" customHeight="1" x14ac:dyDescent="0.2">
      <c r="B16" s="163"/>
      <c r="C16" s="164"/>
      <c r="D16" s="165"/>
      <c r="E16" s="166"/>
      <c r="F16" s="163"/>
      <c r="G16" s="167"/>
      <c r="H16" s="164"/>
      <c r="I16" s="168"/>
      <c r="J16" s="169"/>
      <c r="K16" s="162"/>
    </row>
    <row r="19" spans="2:11" s="176" customFormat="1" ht="21.75" customHeight="1" x14ac:dyDescent="0.3">
      <c r="B19" s="170" t="s">
        <v>117</v>
      </c>
      <c r="C19" s="171"/>
      <c r="D19" s="172" t="s">
        <v>118</v>
      </c>
      <c r="E19" s="173"/>
      <c r="F19" s="173"/>
      <c r="G19" s="173"/>
      <c r="H19" s="173"/>
      <c r="I19" s="173"/>
      <c r="J19" s="174"/>
      <c r="K19" s="175"/>
    </row>
    <row r="20" spans="2:11" s="176" customFormat="1" ht="23.25" customHeight="1" x14ac:dyDescent="0.3">
      <c r="B20" s="170" t="s">
        <v>119</v>
      </c>
      <c r="C20" s="171"/>
      <c r="D20" s="172"/>
      <c r="E20" s="173"/>
      <c r="F20" s="173"/>
      <c r="G20" s="173"/>
      <c r="H20" s="173"/>
      <c r="I20" s="173"/>
      <c r="J20" s="174"/>
      <c r="K20" s="175"/>
    </row>
    <row r="23" spans="2:11" ht="12.75" customHeight="1" x14ac:dyDescent="0.2">
      <c r="B23" s="177" t="s">
        <v>120</v>
      </c>
      <c r="C23" s="178"/>
      <c r="D23" s="177" t="s">
        <v>121</v>
      </c>
      <c r="E23" s="179"/>
      <c r="F23" s="178"/>
      <c r="G23" s="177" t="s">
        <v>121</v>
      </c>
      <c r="H23" s="179"/>
      <c r="I23" s="179"/>
      <c r="J23" s="178"/>
    </row>
    <row r="24" spans="2:11" ht="11.25" customHeight="1" x14ac:dyDescent="0.2">
      <c r="B24" s="180"/>
      <c r="C24" s="181"/>
      <c r="D24" s="180"/>
      <c r="E24" s="182"/>
      <c r="F24" s="181"/>
      <c r="G24" s="180"/>
      <c r="H24" s="182"/>
      <c r="I24" s="182"/>
      <c r="J24" s="181"/>
    </row>
    <row r="25" spans="2:11" ht="11.25" customHeight="1" x14ac:dyDescent="0.2">
      <c r="B25" s="183" t="s">
        <v>122</v>
      </c>
      <c r="C25" s="184"/>
      <c r="D25" s="185" t="s">
        <v>123</v>
      </c>
      <c r="E25" s="186"/>
      <c r="F25" s="184"/>
      <c r="G25" s="185"/>
      <c r="H25" s="186"/>
      <c r="I25" s="186"/>
      <c r="J25" s="184"/>
    </row>
    <row r="26" spans="2:11" ht="11.25" customHeight="1" x14ac:dyDescent="0.2">
      <c r="B26" s="185" t="s">
        <v>124</v>
      </c>
      <c r="C26" s="184"/>
      <c r="D26" s="185" t="s">
        <v>125</v>
      </c>
      <c r="E26" s="186"/>
      <c r="F26" s="184"/>
      <c r="G26" s="185"/>
      <c r="H26" s="186"/>
      <c r="I26" s="186"/>
      <c r="J26" s="184"/>
    </row>
    <row r="27" spans="2:11" ht="11.25" customHeight="1" x14ac:dyDescent="0.2">
      <c r="B27" s="187" t="s">
        <v>126</v>
      </c>
      <c r="C27" s="188"/>
      <c r="D27" s="189" t="s">
        <v>126</v>
      </c>
      <c r="E27" s="190"/>
      <c r="F27" s="191"/>
      <c r="G27" s="189" t="s">
        <v>126</v>
      </c>
      <c r="H27" s="190"/>
      <c r="I27" s="190"/>
      <c r="J27" s="191"/>
    </row>
    <row r="28" spans="2:11" ht="11.25" customHeight="1" x14ac:dyDescent="0.2">
      <c r="B28" s="187"/>
      <c r="C28" s="188"/>
      <c r="D28" s="189"/>
      <c r="E28" s="190"/>
      <c r="F28" s="191"/>
      <c r="G28" s="189"/>
      <c r="H28" s="190"/>
      <c r="I28" s="190"/>
      <c r="J28" s="191"/>
    </row>
    <row r="29" spans="2:11" ht="11.25" customHeight="1" x14ac:dyDescent="0.2">
      <c r="B29" s="192"/>
      <c r="C29" s="193"/>
      <c r="D29" s="163"/>
      <c r="E29" s="167"/>
      <c r="F29" s="164"/>
      <c r="G29" s="163"/>
      <c r="H29" s="167"/>
      <c r="I29" s="167"/>
      <c r="J29" s="164"/>
    </row>
    <row r="33" spans="2:11" ht="17.25" customHeight="1" x14ac:dyDescent="0.2"/>
    <row r="34" spans="2:11" ht="54.75" customHeight="1" x14ac:dyDescent="0.2">
      <c r="C34" s="194" t="s">
        <v>127</v>
      </c>
      <c r="D34" s="194"/>
      <c r="E34" s="194"/>
      <c r="F34" s="194"/>
      <c r="G34" s="194"/>
      <c r="H34" s="194"/>
    </row>
    <row r="35" spans="2:11" ht="24.75" customHeight="1" x14ac:dyDescent="0.2">
      <c r="C35" s="194"/>
      <c r="D35" s="194"/>
      <c r="E35" s="194"/>
      <c r="F35" s="194"/>
      <c r="G35" s="194"/>
      <c r="H35" s="194"/>
    </row>
    <row r="36" spans="2:11" ht="20.25" customHeight="1" x14ac:dyDescent="0.4">
      <c r="C36" s="195"/>
      <c r="D36" s="195"/>
      <c r="E36" s="195"/>
      <c r="F36" s="195"/>
      <c r="G36" s="195"/>
      <c r="H36" s="195"/>
    </row>
    <row r="37" spans="2:11" ht="24.75" customHeight="1" x14ac:dyDescent="0.4">
      <c r="E37" s="196"/>
      <c r="F37" s="197"/>
      <c r="G37" s="197"/>
      <c r="H37" s="197"/>
      <c r="I37" s="197"/>
    </row>
    <row r="38" spans="2:11" ht="21" x14ac:dyDescent="0.4">
      <c r="E38" s="197"/>
      <c r="F38" s="197"/>
      <c r="G38" s="197"/>
      <c r="H38" s="197"/>
      <c r="I38" s="197"/>
    </row>
    <row r="44" spans="2:11" ht="13.8" x14ac:dyDescent="0.3">
      <c r="B44" s="198"/>
      <c r="C44" s="198"/>
      <c r="D44" s="198"/>
      <c r="E44" s="198"/>
      <c r="F44" s="198"/>
      <c r="G44" s="198"/>
      <c r="H44" s="198"/>
      <c r="I44" s="198"/>
      <c r="J44" s="198"/>
      <c r="K44" s="198"/>
    </row>
    <row r="45" spans="2:11" ht="13.8" x14ac:dyDescent="0.3">
      <c r="B45" s="198"/>
      <c r="C45" s="198"/>
      <c r="D45" s="198"/>
      <c r="E45" s="198"/>
      <c r="F45" s="198"/>
      <c r="G45" s="198"/>
      <c r="H45" s="198"/>
      <c r="I45" s="198"/>
      <c r="J45" s="198"/>
      <c r="K45" s="198"/>
    </row>
    <row r="46" spans="2:11" ht="13.8" x14ac:dyDescent="0.3">
      <c r="B46" s="198"/>
      <c r="C46" s="198"/>
      <c r="D46" s="198"/>
      <c r="E46" s="198"/>
      <c r="F46" s="198"/>
      <c r="G46" s="198"/>
      <c r="H46" s="198"/>
      <c r="I46" s="198"/>
      <c r="J46" s="198"/>
      <c r="K46" s="198"/>
    </row>
    <row r="47" spans="2:11" ht="13.8" x14ac:dyDescent="0.3">
      <c r="B47" s="199" t="s">
        <v>128</v>
      </c>
      <c r="C47" s="198"/>
      <c r="D47" s="198"/>
      <c r="E47" s="198"/>
      <c r="F47" s="198"/>
      <c r="G47" s="198"/>
      <c r="H47" s="198"/>
      <c r="I47" s="198"/>
      <c r="J47" s="198"/>
      <c r="K47" s="198"/>
    </row>
    <row r="48" spans="2:11" ht="13.8" x14ac:dyDescent="0.3">
      <c r="B48" s="198"/>
      <c r="C48" s="198"/>
      <c r="D48" s="198"/>
      <c r="E48" s="198"/>
      <c r="F48" s="198"/>
      <c r="G48" s="198"/>
      <c r="H48" s="198"/>
      <c r="I48" s="198"/>
      <c r="J48" s="198"/>
      <c r="K48" s="198"/>
    </row>
    <row r="49" spans="2:11" ht="25.2" x14ac:dyDescent="0.3">
      <c r="B49" s="200" t="s">
        <v>129</v>
      </c>
      <c r="C49" s="200" t="s">
        <v>130</v>
      </c>
      <c r="D49" s="201" t="s">
        <v>131</v>
      </c>
      <c r="E49" s="202"/>
      <c r="F49" s="201" t="s">
        <v>132</v>
      </c>
      <c r="G49" s="202"/>
      <c r="H49" s="202"/>
      <c r="I49" s="202"/>
      <c r="J49" s="202"/>
    </row>
    <row r="50" spans="2:11" ht="13.8" x14ac:dyDescent="0.3">
      <c r="B50" s="203" t="s">
        <v>110</v>
      </c>
      <c r="C50" s="204">
        <v>45173</v>
      </c>
      <c r="D50" s="205" t="s">
        <v>133</v>
      </c>
      <c r="E50" s="205"/>
      <c r="F50" s="206" t="s">
        <v>134</v>
      </c>
      <c r="G50" s="206"/>
      <c r="H50" s="206"/>
      <c r="I50" s="206"/>
      <c r="J50" s="206"/>
    </row>
    <row r="51" spans="2:11" ht="31.8" customHeight="1" x14ac:dyDescent="0.3">
      <c r="B51" s="203" t="s">
        <v>135</v>
      </c>
      <c r="C51" s="204">
        <v>45177</v>
      </c>
      <c r="D51" s="205" t="s">
        <v>133</v>
      </c>
      <c r="E51" s="205"/>
      <c r="F51" s="207" t="s">
        <v>136</v>
      </c>
      <c r="G51" s="206"/>
      <c r="H51" s="206"/>
      <c r="I51" s="206"/>
      <c r="J51" s="206"/>
    </row>
    <row r="52" spans="2:11" ht="13.8" x14ac:dyDescent="0.3">
      <c r="B52" s="203"/>
      <c r="C52" s="204"/>
      <c r="D52" s="205"/>
      <c r="E52" s="205"/>
      <c r="F52" s="207"/>
      <c r="G52" s="208"/>
      <c r="H52" s="208"/>
      <c r="I52" s="208"/>
      <c r="J52" s="208"/>
    </row>
    <row r="53" spans="2:11" ht="13.8" x14ac:dyDescent="0.3">
      <c r="B53" s="203"/>
      <c r="C53" s="204"/>
      <c r="D53" s="205"/>
      <c r="E53" s="205"/>
      <c r="F53" s="206"/>
      <c r="G53" s="206"/>
      <c r="H53" s="206"/>
      <c r="I53" s="206"/>
      <c r="J53" s="206"/>
    </row>
    <row r="54" spans="2:11" ht="13.8" x14ac:dyDescent="0.3">
      <c r="B54" s="203"/>
      <c r="C54" s="204"/>
      <c r="D54" s="205"/>
      <c r="E54" s="205"/>
      <c r="F54" s="206"/>
      <c r="G54" s="206"/>
      <c r="H54" s="206"/>
      <c r="I54" s="206"/>
      <c r="J54" s="206"/>
    </row>
    <row r="55" spans="2:11" ht="13.8" x14ac:dyDescent="0.3">
      <c r="B55" s="203"/>
      <c r="C55" s="204"/>
      <c r="D55" s="205"/>
      <c r="E55" s="205"/>
      <c r="F55" s="206"/>
      <c r="G55" s="206"/>
      <c r="H55" s="206"/>
      <c r="I55" s="206"/>
      <c r="J55" s="206"/>
    </row>
    <row r="56" spans="2:11" ht="13.8" x14ac:dyDescent="0.3">
      <c r="B56" s="203"/>
      <c r="C56" s="204"/>
      <c r="D56" s="205"/>
      <c r="E56" s="205"/>
      <c r="F56" s="206"/>
      <c r="G56" s="206"/>
      <c r="H56" s="206"/>
      <c r="I56" s="206"/>
      <c r="J56" s="206"/>
    </row>
    <row r="57" spans="2:11" ht="13.8" x14ac:dyDescent="0.3">
      <c r="B57" s="203"/>
      <c r="C57" s="204"/>
      <c r="D57" s="205"/>
      <c r="E57" s="205"/>
      <c r="F57" s="206"/>
      <c r="G57" s="206"/>
      <c r="H57" s="206"/>
      <c r="I57" s="206"/>
      <c r="J57" s="206"/>
    </row>
    <row r="58" spans="2:11" ht="13.8" x14ac:dyDescent="0.3">
      <c r="B58" s="198"/>
      <c r="C58" s="198"/>
      <c r="D58" s="198"/>
      <c r="E58" s="198"/>
      <c r="F58" s="198"/>
      <c r="G58" s="198"/>
      <c r="H58" s="198"/>
      <c r="I58" s="198"/>
      <c r="J58" s="198"/>
      <c r="K58" s="198"/>
    </row>
    <row r="59" spans="2:11" ht="13.8" x14ac:dyDescent="0.3">
      <c r="B59" s="198"/>
      <c r="C59" s="198"/>
      <c r="D59" s="198"/>
      <c r="E59" s="198"/>
      <c r="F59" s="198"/>
      <c r="G59" s="198"/>
      <c r="H59" s="198"/>
      <c r="I59" s="198"/>
      <c r="J59" s="198"/>
      <c r="K59" s="198"/>
    </row>
  </sheetData>
  <sheetProtection formatCells="0" formatColumns="0" formatRows="0" insertColumns="0" insertRows="0" insertHyperlinks="0" deleteColumns="0" deleteRows="0" sort="0" autoFilter="0" pivotTables="0"/>
  <mergeCells count="41">
    <mergeCell ref="D57:E57"/>
    <mergeCell ref="F57:J57"/>
    <mergeCell ref="D54:E54"/>
    <mergeCell ref="F54:J54"/>
    <mergeCell ref="D55:E55"/>
    <mergeCell ref="F55:J55"/>
    <mergeCell ref="D56:E56"/>
    <mergeCell ref="F56:J56"/>
    <mergeCell ref="D51:E51"/>
    <mergeCell ref="F51:J51"/>
    <mergeCell ref="D52:E52"/>
    <mergeCell ref="F52:J52"/>
    <mergeCell ref="D53:E53"/>
    <mergeCell ref="F53:J53"/>
    <mergeCell ref="C34:H35"/>
    <mergeCell ref="C36:H36"/>
    <mergeCell ref="D49:E49"/>
    <mergeCell ref="F49:J49"/>
    <mergeCell ref="D50:E50"/>
    <mergeCell ref="F50:J50"/>
    <mergeCell ref="B20:C20"/>
    <mergeCell ref="D20:J20"/>
    <mergeCell ref="B23:C24"/>
    <mergeCell ref="D23:F24"/>
    <mergeCell ref="G23:J24"/>
    <mergeCell ref="B27:C29"/>
    <mergeCell ref="D27:F29"/>
    <mergeCell ref="G27:J29"/>
    <mergeCell ref="B15:C16"/>
    <mergeCell ref="D15:E16"/>
    <mergeCell ref="F15:H16"/>
    <mergeCell ref="I15:J16"/>
    <mergeCell ref="B19:C19"/>
    <mergeCell ref="D19:J19"/>
    <mergeCell ref="B1:B6"/>
    <mergeCell ref="C1:G6"/>
    <mergeCell ref="H1:J6"/>
    <mergeCell ref="B11:C14"/>
    <mergeCell ref="D11:E14"/>
    <mergeCell ref="F11:H14"/>
    <mergeCell ref="I11:J14"/>
  </mergeCells>
  <pageMargins left="0.23622047244094491" right="0.11811023622047245" top="0.43307086614173229" bottom="0.98425196850393704" header="0.51181102362204722" footer="0.51181102362204722"/>
  <pageSetup paperSize="9" scale="85" orientation="portrait" r:id="rId1"/>
  <headerFooter alignWithMargins="0">
    <oddFooter>&amp;C&amp;"Arial,Normal"Ce document est la propriété d'Avantix.
Toute reproduction ou communication même partielle est strictement interdite sans son autorisation
&amp;R&amp;"Arial,Normal"004GI_g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25D56-58B1-4861-9AF1-D9A7AEE7A3D8}">
  <dimension ref="B1:AB55"/>
  <sheetViews>
    <sheetView zoomScale="70" zoomScaleNormal="70" workbookViewId="0">
      <selection activeCell="W29" sqref="W29"/>
    </sheetView>
  </sheetViews>
  <sheetFormatPr baseColWidth="10" defaultRowHeight="14.4" x14ac:dyDescent="0.3"/>
  <cols>
    <col min="5" max="5" width="16" bestFit="1" customWidth="1"/>
    <col min="6" max="6" width="2.77734375" customWidth="1"/>
    <col min="11" max="11" width="2.77734375" customWidth="1"/>
    <col min="16" max="16" width="2.77734375" customWidth="1"/>
    <col min="21" max="21" width="2.77734375" customWidth="1"/>
  </cols>
  <sheetData>
    <row r="1" spans="2:27" ht="15" thickBot="1" x14ac:dyDescent="0.35"/>
    <row r="2" spans="2:27" ht="15" customHeight="1" thickBot="1" x14ac:dyDescent="0.35">
      <c r="B2" s="77" t="s">
        <v>102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9"/>
    </row>
    <row r="3" spans="2:27" ht="15" thickBot="1" x14ac:dyDescent="0.35">
      <c r="B3" s="82" t="s">
        <v>21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4"/>
      <c r="AA3" t="s">
        <v>107</v>
      </c>
    </row>
    <row r="4" spans="2:27" ht="15" thickBot="1" x14ac:dyDescent="0.35">
      <c r="B4" s="80" t="s">
        <v>98</v>
      </c>
      <c r="C4" s="81"/>
      <c r="D4" s="66">
        <v>0.5</v>
      </c>
      <c r="E4" s="67"/>
      <c r="G4" s="85" t="s">
        <v>100</v>
      </c>
      <c r="H4" s="86"/>
      <c r="I4" s="86"/>
      <c r="J4" s="87"/>
    </row>
    <row r="5" spans="2:27" ht="15" thickBot="1" x14ac:dyDescent="0.35">
      <c r="B5" s="71" t="s">
        <v>99</v>
      </c>
      <c r="C5" s="72"/>
      <c r="D5" s="73"/>
      <c r="E5" s="68">
        <f>E8</f>
        <v>0.51902937420178796</v>
      </c>
      <c r="G5" s="69" t="s">
        <v>22</v>
      </c>
      <c r="H5" s="69" t="s">
        <v>23</v>
      </c>
      <c r="I5" s="69" t="s">
        <v>24</v>
      </c>
      <c r="J5" s="69" t="s">
        <v>25</v>
      </c>
    </row>
    <row r="6" spans="2:27" ht="15" thickBot="1" x14ac:dyDescent="0.35">
      <c r="B6" s="74" t="s">
        <v>85</v>
      </c>
      <c r="C6" s="75"/>
      <c r="D6" s="75"/>
      <c r="E6" s="76"/>
      <c r="G6" s="74" t="s">
        <v>88</v>
      </c>
      <c r="H6" s="75"/>
      <c r="I6" s="75"/>
      <c r="J6" s="76"/>
      <c r="L6" s="74" t="s">
        <v>86</v>
      </c>
      <c r="M6" s="75"/>
      <c r="N6" s="75"/>
      <c r="O6" s="76"/>
      <c r="Q6" s="74" t="s">
        <v>84</v>
      </c>
      <c r="R6" s="75"/>
      <c r="S6" s="75"/>
      <c r="T6" s="76"/>
      <c r="V6" s="74" t="s">
        <v>87</v>
      </c>
      <c r="W6" s="75"/>
      <c r="X6" s="75"/>
      <c r="Y6" s="76"/>
    </row>
    <row r="7" spans="2:27" ht="15" thickBot="1" x14ac:dyDescent="0.35">
      <c r="B7" s="4"/>
      <c r="C7" s="5" t="s">
        <v>79</v>
      </c>
      <c r="D7" s="6" t="s">
        <v>80</v>
      </c>
      <c r="E7" s="65" t="s">
        <v>81</v>
      </c>
      <c r="G7" s="4"/>
      <c r="H7" s="5" t="s">
        <v>79</v>
      </c>
      <c r="I7" s="6" t="s">
        <v>80</v>
      </c>
      <c r="J7" s="65" t="s">
        <v>81</v>
      </c>
      <c r="L7" s="4"/>
      <c r="M7" s="5" t="s">
        <v>79</v>
      </c>
      <c r="N7" s="6" t="s">
        <v>80</v>
      </c>
      <c r="O7" s="65" t="s">
        <v>81</v>
      </c>
      <c r="Q7" s="4"/>
      <c r="R7" s="5" t="s">
        <v>79</v>
      </c>
      <c r="S7" s="6" t="s">
        <v>80</v>
      </c>
      <c r="T7" s="65" t="s">
        <v>81</v>
      </c>
      <c r="V7" s="4"/>
      <c r="W7" s="5" t="s">
        <v>79</v>
      </c>
      <c r="X7" s="6" t="s">
        <v>80</v>
      </c>
      <c r="Y7" s="65" t="s">
        <v>81</v>
      </c>
    </row>
    <row r="8" spans="2:27" ht="15" thickBot="1" x14ac:dyDescent="0.35">
      <c r="B8" s="2" t="s">
        <v>95</v>
      </c>
      <c r="C8" s="2">
        <f>'-45°C'!H30</f>
        <v>0.35683269476372925</v>
      </c>
      <c r="D8" s="2">
        <f>'-45°C'!I30</f>
        <v>0.45415070242656447</v>
      </c>
      <c r="E8" s="61">
        <f>'-45°C'!J30</f>
        <v>0.51902937420178796</v>
      </c>
      <c r="G8" s="2" t="s">
        <v>95</v>
      </c>
      <c r="H8" s="2">
        <f>'0°C'!H30</f>
        <v>0.29089621855738801</v>
      </c>
      <c r="I8" s="2">
        <f>'0°C'!I30</f>
        <v>0.37023155089122106</v>
      </c>
      <c r="J8" s="2">
        <f>'0°C'!J30</f>
        <v>0.42312177244710975</v>
      </c>
      <c r="L8" s="2" t="s">
        <v>95</v>
      </c>
      <c r="M8" s="2">
        <f>'+25°C'!H30</f>
        <v>0.26762452107279694</v>
      </c>
      <c r="N8" s="2">
        <f>'+25°C'!I30</f>
        <v>0.34061302681992339</v>
      </c>
      <c r="O8" s="2">
        <f>'+25°C'!J30</f>
        <v>0.38927203065134103</v>
      </c>
      <c r="Q8" s="2" t="s">
        <v>95</v>
      </c>
      <c r="R8" s="2">
        <f>'+50°C'!H30</f>
        <v>0.23895046524356869</v>
      </c>
      <c r="S8" s="2">
        <f>'+50°C'!I30</f>
        <v>0.30411877394636011</v>
      </c>
      <c r="T8" s="2">
        <f>'+50°C'!J30</f>
        <v>0.34756431308155444</v>
      </c>
      <c r="V8" s="2" t="s">
        <v>95</v>
      </c>
      <c r="W8" s="2">
        <f>'+70°C'!H30</f>
        <v>0.22302043422733078</v>
      </c>
      <c r="X8" s="2">
        <f>'+70°C'!I30</f>
        <v>0.2838441890166028</v>
      </c>
      <c r="Y8" s="2">
        <f>'+70°C'!J30</f>
        <v>0.32439335887611748</v>
      </c>
    </row>
    <row r="9" spans="2:27" ht="15" thickBot="1" x14ac:dyDescent="0.35">
      <c r="B9" s="2" t="s">
        <v>96</v>
      </c>
      <c r="C9" s="2">
        <f>'-45°C'!H31</f>
        <v>0.32114942528735635</v>
      </c>
      <c r="D9" s="2">
        <f>'-45°C'!I31</f>
        <v>0.40873563218390802</v>
      </c>
      <c r="E9" s="2">
        <f>'-45°C'!J31</f>
        <v>0.46712643678160926</v>
      </c>
      <c r="G9" s="2" t="s">
        <v>96</v>
      </c>
      <c r="H9" s="2">
        <f>'0°C'!H31</f>
        <v>0.26180659670164913</v>
      </c>
      <c r="I9" s="2">
        <f>'0°C'!I31</f>
        <v>0.33320839580209893</v>
      </c>
      <c r="J9" s="2">
        <f>'0°C'!J31</f>
        <v>0.38080959520239882</v>
      </c>
      <c r="L9" s="2" t="s">
        <v>96</v>
      </c>
      <c r="M9" s="2">
        <f>'+25°C'!H31</f>
        <v>0.24086206896551723</v>
      </c>
      <c r="N9" s="2">
        <f>'+25°C'!I31</f>
        <v>0.30655172413793108</v>
      </c>
      <c r="O9" s="2">
        <f>'+25°C'!J31</f>
        <v>0.35034482758620694</v>
      </c>
      <c r="Q9" s="2" t="s">
        <v>96</v>
      </c>
      <c r="R9" s="2">
        <f>'+50°C'!H31</f>
        <v>0.2150554187192118</v>
      </c>
      <c r="S9" s="2">
        <f>'+50°C'!I31</f>
        <v>0.27370689655172409</v>
      </c>
      <c r="T9" s="2">
        <f>'+50°C'!J31</f>
        <v>0.31280788177339902</v>
      </c>
      <c r="V9" s="2" t="s">
        <v>96</v>
      </c>
      <c r="W9" s="2">
        <f>'+70°C'!H31</f>
        <v>0.20071839080459772</v>
      </c>
      <c r="X9" s="2">
        <f>'+70°C'!I31</f>
        <v>0.25545977011494253</v>
      </c>
      <c r="Y9" s="2">
        <f>'+70°C'!J31</f>
        <v>0.2919540229885057</v>
      </c>
    </row>
    <row r="10" spans="2:27" ht="15" thickBot="1" x14ac:dyDescent="0.35">
      <c r="B10" s="2" t="s">
        <v>97</v>
      </c>
      <c r="C10" s="2">
        <f>'-45°C'!H32</f>
        <v>0.2919540229885057</v>
      </c>
      <c r="D10" s="2">
        <f>'-45°C'!I32</f>
        <v>0.3715778474399164</v>
      </c>
      <c r="E10" s="2">
        <f>'-45°C'!J32</f>
        <v>0.42466039707419018</v>
      </c>
      <c r="G10" s="2" t="s">
        <v>97</v>
      </c>
      <c r="H10" s="2">
        <f>'0°C'!H32</f>
        <v>0.23800599700149921</v>
      </c>
      <c r="I10" s="2">
        <f>'0°C'!I32</f>
        <v>0.3029167234564536</v>
      </c>
      <c r="J10" s="2">
        <f>'0°C'!J32</f>
        <v>0.34619054109308978</v>
      </c>
      <c r="L10" s="2" t="s">
        <v>97</v>
      </c>
      <c r="M10" s="2">
        <f>'+25°C'!H32</f>
        <v>0.21896551724137928</v>
      </c>
      <c r="N10" s="2">
        <f>'+25°C'!I32</f>
        <v>0.27868338557993727</v>
      </c>
      <c r="O10" s="2">
        <f>'+25°C'!J32</f>
        <v>0.31849529780564262</v>
      </c>
      <c r="Q10" s="2" t="s">
        <v>97</v>
      </c>
      <c r="R10" s="2">
        <f>'+50°C'!H32</f>
        <v>0.19550492610837433</v>
      </c>
      <c r="S10" s="2">
        <f>'+50°C'!I32</f>
        <v>0.24882445141065823</v>
      </c>
      <c r="T10" s="2">
        <f>'+50°C'!J32</f>
        <v>0.28437080161218081</v>
      </c>
      <c r="V10" s="2" t="s">
        <v>97</v>
      </c>
      <c r="W10" s="2">
        <f>'+70°C'!H32</f>
        <v>0.18247126436781608</v>
      </c>
      <c r="X10" s="2">
        <f>'+70°C'!I32</f>
        <v>0.23223615464994776</v>
      </c>
      <c r="Y10" s="2">
        <f>'+70°C'!J32</f>
        <v>0.26541274817136884</v>
      </c>
    </row>
    <row r="11" spans="2:27" ht="15" thickBot="1" x14ac:dyDescent="0.35"/>
    <row r="12" spans="2:27" ht="15" customHeight="1" thickBot="1" x14ac:dyDescent="0.35">
      <c r="B12" s="82" t="s">
        <v>28</v>
      </c>
      <c r="C12" s="83" t="s">
        <v>98</v>
      </c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4"/>
      <c r="AA12" t="s">
        <v>106</v>
      </c>
    </row>
    <row r="13" spans="2:27" ht="15" thickBot="1" x14ac:dyDescent="0.35">
      <c r="B13" s="80" t="s">
        <v>98</v>
      </c>
      <c r="C13" s="81"/>
      <c r="D13" s="66">
        <v>0.1</v>
      </c>
      <c r="E13" s="67"/>
      <c r="G13" s="85" t="s">
        <v>100</v>
      </c>
      <c r="H13" s="86"/>
      <c r="I13" s="86"/>
      <c r="J13" s="87"/>
    </row>
    <row r="14" spans="2:27" ht="15" thickBot="1" x14ac:dyDescent="0.35">
      <c r="B14" s="71" t="s">
        <v>99</v>
      </c>
      <c r="C14" s="72"/>
      <c r="D14" s="73"/>
      <c r="E14" s="68">
        <f>E17</f>
        <v>0.11851851851851852</v>
      </c>
      <c r="G14" s="69" t="s">
        <v>29</v>
      </c>
      <c r="H14" s="69"/>
      <c r="I14" s="69"/>
      <c r="J14" s="69"/>
    </row>
    <row r="15" spans="2:27" ht="15" thickBot="1" x14ac:dyDescent="0.35">
      <c r="B15" s="74" t="s">
        <v>85</v>
      </c>
      <c r="C15" s="75"/>
      <c r="D15" s="75"/>
      <c r="E15" s="76"/>
      <c r="G15" s="74" t="s">
        <v>88</v>
      </c>
      <c r="H15" s="75"/>
      <c r="I15" s="75"/>
      <c r="J15" s="76"/>
      <c r="L15" s="74" t="s">
        <v>86</v>
      </c>
      <c r="M15" s="75"/>
      <c r="N15" s="75"/>
      <c r="O15" s="76"/>
      <c r="Q15" s="74" t="s">
        <v>84</v>
      </c>
      <c r="R15" s="75"/>
      <c r="S15" s="75"/>
      <c r="T15" s="76"/>
      <c r="V15" s="74" t="s">
        <v>87</v>
      </c>
      <c r="W15" s="75"/>
      <c r="X15" s="75"/>
      <c r="Y15" s="76"/>
    </row>
    <row r="16" spans="2:27" ht="15" thickBot="1" x14ac:dyDescent="0.35">
      <c r="B16" s="4"/>
      <c r="C16" s="5" t="s">
        <v>79</v>
      </c>
      <c r="D16" s="6" t="s">
        <v>80</v>
      </c>
      <c r="E16" s="65" t="s">
        <v>81</v>
      </c>
      <c r="G16" s="4"/>
      <c r="H16" s="5" t="s">
        <v>79</v>
      </c>
      <c r="I16" s="6" t="s">
        <v>80</v>
      </c>
      <c r="J16" s="65" t="s">
        <v>81</v>
      </c>
      <c r="L16" s="4"/>
      <c r="M16" s="5" t="s">
        <v>79</v>
      </c>
      <c r="N16" s="6" t="s">
        <v>80</v>
      </c>
      <c r="O16" s="65" t="s">
        <v>81</v>
      </c>
      <c r="Q16" s="4"/>
      <c r="R16" s="5" t="s">
        <v>79</v>
      </c>
      <c r="S16" s="6" t="s">
        <v>80</v>
      </c>
      <c r="T16" s="65" t="s">
        <v>81</v>
      </c>
      <c r="V16" s="4"/>
      <c r="W16" s="5" t="s">
        <v>79</v>
      </c>
      <c r="X16" s="6" t="s">
        <v>80</v>
      </c>
      <c r="Y16" s="65" t="s">
        <v>81</v>
      </c>
    </row>
    <row r="17" spans="2:27" ht="15" thickBot="1" x14ac:dyDescent="0.35">
      <c r="B17" s="2" t="s">
        <v>95</v>
      </c>
      <c r="C17" s="2">
        <f>'-45°C'!H40</f>
        <v>8.1481481481481488E-2</v>
      </c>
      <c r="D17" s="61">
        <f>'-45°C'!I40</f>
        <v>0.1037037037037037</v>
      </c>
      <c r="E17" s="61">
        <f>'-45°C'!J40</f>
        <v>0.11851851851851852</v>
      </c>
      <c r="G17" s="2" t="s">
        <v>95</v>
      </c>
      <c r="H17" s="2">
        <f>'0°C'!H40</f>
        <v>6.6425120772946863E-2</v>
      </c>
      <c r="I17" s="2">
        <f>'0°C'!I40</f>
        <v>8.4541062801932368E-2</v>
      </c>
      <c r="J17" s="2">
        <f>'0°C'!J40</f>
        <v>9.6618357487922704E-2</v>
      </c>
      <c r="L17" s="2" t="s">
        <v>95</v>
      </c>
      <c r="M17" s="2">
        <f>'+25°C'!H40</f>
        <v>6.1111111111111109E-2</v>
      </c>
      <c r="N17" s="2">
        <f>'+25°C'!I40</f>
        <v>7.7777777777777779E-2</v>
      </c>
      <c r="O17" s="2">
        <f>'+25°C'!J40</f>
        <v>8.8888888888888892E-2</v>
      </c>
      <c r="Q17" s="2" t="s">
        <v>95</v>
      </c>
      <c r="R17" s="2">
        <f>'+50°C'!H40</f>
        <v>5.4563492063492057E-2</v>
      </c>
      <c r="S17" s="2">
        <f>'+50°C'!I40</f>
        <v>6.9444444444444434E-2</v>
      </c>
      <c r="T17" s="2">
        <f>'+50°C'!J40</f>
        <v>7.9365079365079361E-2</v>
      </c>
      <c r="V17" s="2" t="s">
        <v>95</v>
      </c>
      <c r="W17" s="2">
        <f>'+70°C'!H40</f>
        <v>5.0925925925925923E-2</v>
      </c>
      <c r="X17" s="2">
        <f>'+70°C'!I40</f>
        <v>6.4814814814814811E-2</v>
      </c>
      <c r="Y17" s="2">
        <f>'+70°C'!J40</f>
        <v>7.407407407407407E-2</v>
      </c>
    </row>
    <row r="18" spans="2:27" ht="15" thickBot="1" x14ac:dyDescent="0.35">
      <c r="B18" s="2" t="s">
        <v>96</v>
      </c>
      <c r="C18" s="2">
        <f>'-45°C'!H41</f>
        <v>7.3333333333333334E-2</v>
      </c>
      <c r="D18" s="2">
        <f>'-45°C'!I41</f>
        <v>9.3333333333333338E-2</v>
      </c>
      <c r="E18" s="61">
        <f>'-45°C'!J41</f>
        <v>0.10666666666666667</v>
      </c>
      <c r="G18" s="2" t="s">
        <v>96</v>
      </c>
      <c r="H18" s="2">
        <f>'0°C'!H41</f>
        <v>5.9782608695652176E-2</v>
      </c>
      <c r="I18" s="2">
        <f>'0°C'!I41</f>
        <v>7.6086956521739135E-2</v>
      </c>
      <c r="J18" s="2">
        <f>'0°C'!J41</f>
        <v>8.6956521739130432E-2</v>
      </c>
      <c r="L18" s="2" t="s">
        <v>96</v>
      </c>
      <c r="M18" s="2">
        <f>'+25°C'!H41</f>
        <v>5.5E-2</v>
      </c>
      <c r="N18" s="2">
        <f>'+25°C'!I41</f>
        <v>7.0000000000000007E-2</v>
      </c>
      <c r="O18" s="2">
        <f>'+25°C'!J41</f>
        <v>0.08</v>
      </c>
      <c r="Q18" s="2" t="s">
        <v>96</v>
      </c>
      <c r="R18" s="2">
        <f>'+50°C'!H41</f>
        <v>4.9107142857142849E-2</v>
      </c>
      <c r="S18" s="2">
        <f>'+50°C'!I41</f>
        <v>6.2499999999999993E-2</v>
      </c>
      <c r="T18" s="2">
        <f>'+50°C'!J41</f>
        <v>7.1428571428571425E-2</v>
      </c>
      <c r="V18" s="2" t="s">
        <v>96</v>
      </c>
      <c r="W18" s="2">
        <f>'+70°C'!H41</f>
        <v>4.583333333333333E-2</v>
      </c>
      <c r="X18" s="2">
        <f>'+70°C'!I41</f>
        <v>5.8333333333333334E-2</v>
      </c>
      <c r="Y18" s="2">
        <f>'+70°C'!J41</f>
        <v>6.6666666666666666E-2</v>
      </c>
    </row>
    <row r="19" spans="2:27" ht="15" thickBot="1" x14ac:dyDescent="0.35">
      <c r="B19" s="2" t="s">
        <v>97</v>
      </c>
      <c r="C19" s="2">
        <f>'-45°C'!H42</f>
        <v>6.6666666666666666E-2</v>
      </c>
      <c r="D19" s="2">
        <f>'-45°C'!I42</f>
        <v>8.4848484848484854E-2</v>
      </c>
      <c r="E19" s="2">
        <f>'-45°C'!J42</f>
        <v>9.696969696969697E-2</v>
      </c>
      <c r="G19" s="2" t="s">
        <v>97</v>
      </c>
      <c r="H19" s="2">
        <f>'0°C'!H42</f>
        <v>5.434782608695652E-2</v>
      </c>
      <c r="I19" s="2">
        <f>'0°C'!I42</f>
        <v>6.9169960474308304E-2</v>
      </c>
      <c r="J19" s="2">
        <f>'0°C'!J42</f>
        <v>7.9051383399209488E-2</v>
      </c>
      <c r="L19" s="2" t="s">
        <v>97</v>
      </c>
      <c r="M19" s="2">
        <f>'+25°C'!H42</f>
        <v>4.9999999999999996E-2</v>
      </c>
      <c r="N19" s="2">
        <f>'+25°C'!I42</f>
        <v>6.363636363636363E-2</v>
      </c>
      <c r="O19" s="2">
        <f>'+25°C'!J42</f>
        <v>7.2727272727272724E-2</v>
      </c>
      <c r="Q19" s="2" t="s">
        <v>97</v>
      </c>
      <c r="R19" s="2">
        <f>'+50°C'!H42</f>
        <v>4.464285714285713E-2</v>
      </c>
      <c r="S19" s="2">
        <f>'+50°C'!I42</f>
        <v>5.6818181818181802E-2</v>
      </c>
      <c r="T19" s="2">
        <f>'+50°C'!J42</f>
        <v>6.4935064935064915E-2</v>
      </c>
      <c r="V19" s="2" t="s">
        <v>97</v>
      </c>
      <c r="W19" s="2">
        <f>'+70°C'!H42</f>
        <v>4.1666666666666664E-2</v>
      </c>
      <c r="X19" s="2">
        <f>'+70°C'!I42</f>
        <v>5.3030303030303032E-2</v>
      </c>
      <c r="Y19" s="2">
        <f>'+70°C'!J42</f>
        <v>6.0606060606060608E-2</v>
      </c>
    </row>
    <row r="20" spans="2:27" ht="15" thickBot="1" x14ac:dyDescent="0.35"/>
    <row r="21" spans="2:27" ht="15" customHeight="1" thickBot="1" x14ac:dyDescent="0.35">
      <c r="B21" s="82" t="s">
        <v>101</v>
      </c>
      <c r="C21" s="83" t="s">
        <v>98</v>
      </c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4"/>
      <c r="AA21" t="s">
        <v>104</v>
      </c>
    </row>
    <row r="22" spans="2:27" ht="15" thickBot="1" x14ac:dyDescent="0.35">
      <c r="B22" s="80" t="s">
        <v>98</v>
      </c>
      <c r="C22" s="81"/>
      <c r="D22" s="66">
        <v>0.2</v>
      </c>
      <c r="E22" s="67"/>
      <c r="G22" s="85" t="s">
        <v>100</v>
      </c>
      <c r="H22" s="86"/>
      <c r="I22" s="86"/>
      <c r="J22" s="87"/>
    </row>
    <row r="23" spans="2:27" ht="15" thickBot="1" x14ac:dyDescent="0.35">
      <c r="B23" s="71" t="s">
        <v>99</v>
      </c>
      <c r="C23" s="72"/>
      <c r="D23" s="73"/>
      <c r="E23" s="68">
        <f>E26</f>
        <v>0.30285759897828868</v>
      </c>
      <c r="G23" s="69" t="s">
        <v>35</v>
      </c>
      <c r="H23" s="69" t="s">
        <v>36</v>
      </c>
      <c r="I23" s="69"/>
      <c r="J23" s="69"/>
    </row>
    <row r="24" spans="2:27" ht="15" thickBot="1" x14ac:dyDescent="0.35">
      <c r="B24" s="74" t="s">
        <v>85</v>
      </c>
      <c r="C24" s="75"/>
      <c r="D24" s="75"/>
      <c r="E24" s="76"/>
      <c r="G24" s="74" t="s">
        <v>88</v>
      </c>
      <c r="H24" s="75"/>
      <c r="I24" s="75"/>
      <c r="J24" s="76"/>
      <c r="L24" s="74" t="s">
        <v>86</v>
      </c>
      <c r="M24" s="75"/>
      <c r="N24" s="75"/>
      <c r="O24" s="76"/>
      <c r="Q24" s="74" t="s">
        <v>84</v>
      </c>
      <c r="R24" s="75"/>
      <c r="S24" s="75"/>
      <c r="T24" s="76"/>
      <c r="V24" s="74" t="s">
        <v>87</v>
      </c>
      <c r="W24" s="75"/>
      <c r="X24" s="75"/>
      <c r="Y24" s="76"/>
    </row>
    <row r="25" spans="2:27" ht="15" thickBot="1" x14ac:dyDescent="0.35">
      <c r="B25" s="4"/>
      <c r="C25" s="5" t="s">
        <v>79</v>
      </c>
      <c r="D25" s="6" t="s">
        <v>80</v>
      </c>
      <c r="E25" s="65" t="s">
        <v>81</v>
      </c>
      <c r="G25" s="4"/>
      <c r="H25" s="5" t="s">
        <v>79</v>
      </c>
      <c r="I25" s="6" t="s">
        <v>80</v>
      </c>
      <c r="J25" s="65" t="s">
        <v>81</v>
      </c>
      <c r="L25" s="4"/>
      <c r="M25" s="5" t="s">
        <v>79</v>
      </c>
      <c r="N25" s="6" t="s">
        <v>80</v>
      </c>
      <c r="O25" s="65" t="s">
        <v>81</v>
      </c>
      <c r="Q25" s="4"/>
      <c r="R25" s="5" t="s">
        <v>79</v>
      </c>
      <c r="S25" s="6" t="s">
        <v>80</v>
      </c>
      <c r="T25" s="65" t="s">
        <v>81</v>
      </c>
      <c r="V25" s="4"/>
      <c r="W25" s="5" t="s">
        <v>79</v>
      </c>
      <c r="X25" s="6" t="s">
        <v>80</v>
      </c>
      <c r="Y25" s="65" t="s">
        <v>81</v>
      </c>
    </row>
    <row r="26" spans="2:27" ht="15" thickBot="1" x14ac:dyDescent="0.35">
      <c r="B26" s="2" t="s">
        <v>95</v>
      </c>
      <c r="C26" s="61">
        <f>'-45°C'!H55</f>
        <v>0.20547573435504474</v>
      </c>
      <c r="D26" s="61">
        <f>'-45°C'!I55</f>
        <v>0.26390485312899103</v>
      </c>
      <c r="E26" s="61">
        <f>'-45°C'!J55</f>
        <v>0.30285759897828868</v>
      </c>
      <c r="G26" s="2" t="s">
        <v>95</v>
      </c>
      <c r="H26" s="2">
        <f>'0°C'!H55</f>
        <v>0.1675073921372647</v>
      </c>
      <c r="I26" s="61">
        <f>'0°C'!I55</f>
        <v>0.21513982592037315</v>
      </c>
      <c r="J26" s="61">
        <f>'0°C'!J55</f>
        <v>0.24689478177577878</v>
      </c>
      <c r="L26" s="2" t="s">
        <v>95</v>
      </c>
      <c r="M26" s="2">
        <f>'+25°C'!H55</f>
        <v>0.15556752873563218</v>
      </c>
      <c r="N26" s="2">
        <f>'+25°C'!I55</f>
        <v>0.19938936781609196</v>
      </c>
      <c r="O26" s="61">
        <f>'+25°C'!J55</f>
        <v>0.22860392720306513</v>
      </c>
      <c r="Q26" s="2" t="s">
        <v>95</v>
      </c>
      <c r="R26" s="2">
        <f>'+50°C'!H55</f>
        <v>0.13889957922824303</v>
      </c>
      <c r="S26" s="2">
        <f>'+50°C'!I55</f>
        <v>0.17802622126436782</v>
      </c>
      <c r="T26" s="61">
        <f>'+50°C'!J55</f>
        <v>0.20411064928845102</v>
      </c>
      <c r="V26" s="2" t="s">
        <v>95</v>
      </c>
      <c r="W26" s="2">
        <f>'+70°C'!H55</f>
        <v>0.12963960727969348</v>
      </c>
      <c r="X26" s="2">
        <f>'+70°C'!I55</f>
        <v>0.16615780651340994</v>
      </c>
      <c r="Y26" s="2">
        <f>'+70°C'!J55</f>
        <v>0.19050327266922096</v>
      </c>
    </row>
    <row r="27" spans="2:27" ht="15" thickBot="1" x14ac:dyDescent="0.35">
      <c r="B27" s="2" t="s">
        <v>96</v>
      </c>
      <c r="C27" s="2">
        <f>'-45°C'!H56</f>
        <v>0.18492816091954023</v>
      </c>
      <c r="D27" s="61">
        <f>'-45°C'!I56</f>
        <v>0.23751436781609198</v>
      </c>
      <c r="E27" s="61">
        <f>'-45°C'!J56</f>
        <v>0.27257183908045979</v>
      </c>
      <c r="G27" s="2" t="s">
        <v>96</v>
      </c>
      <c r="H27" s="2">
        <f>'0°C'!H56</f>
        <v>0.15075665292353824</v>
      </c>
      <c r="I27" s="2">
        <f>'0°C'!I56</f>
        <v>0.19362584332833582</v>
      </c>
      <c r="J27" s="61">
        <f>'0°C'!J56</f>
        <v>0.2222053035982009</v>
      </c>
      <c r="L27" s="2" t="s">
        <v>96</v>
      </c>
      <c r="M27" s="2">
        <f>'+25°C'!H56</f>
        <v>0.14001077586206895</v>
      </c>
      <c r="N27" s="2">
        <f>'+25°C'!I56</f>
        <v>0.17945043103448277</v>
      </c>
      <c r="O27" s="61">
        <f>'+25°C'!J56</f>
        <v>0.20574353448275862</v>
      </c>
      <c r="Q27" s="2" t="s">
        <v>96</v>
      </c>
      <c r="R27" s="2">
        <f>'+50°C'!H56</f>
        <v>0.12500962130541871</v>
      </c>
      <c r="S27" s="2">
        <f>'+50°C'!I56</f>
        <v>0.16022359913793105</v>
      </c>
      <c r="T27" s="2">
        <f>'+50°C'!J56</f>
        <v>0.1836995843596059</v>
      </c>
      <c r="V27" s="2" t="s">
        <v>96</v>
      </c>
      <c r="W27" s="2">
        <f>'+70°C'!H56</f>
        <v>0.11667564655172415</v>
      </c>
      <c r="X27" s="2">
        <f>'+70°C'!I56</f>
        <v>0.14954202586206897</v>
      </c>
      <c r="Y27" s="2">
        <f>'+70°C'!J56</f>
        <v>0.17145294540229886</v>
      </c>
    </row>
    <row r="28" spans="2:27" ht="15" thickBot="1" x14ac:dyDescent="0.35">
      <c r="B28" s="2" t="s">
        <v>97</v>
      </c>
      <c r="C28" s="2">
        <f>'-45°C'!H57</f>
        <v>0.16811650992685476</v>
      </c>
      <c r="D28" s="61">
        <f>'-45°C'!I57</f>
        <v>0.2159221525600836</v>
      </c>
      <c r="E28" s="61">
        <f>'-45°C'!J57</f>
        <v>0.24779258098223617</v>
      </c>
      <c r="G28" s="2" t="s">
        <v>97</v>
      </c>
      <c r="H28" s="2">
        <f>'0°C'!H57</f>
        <v>0.137051502657762</v>
      </c>
      <c r="I28" s="2">
        <f>'0°C'!I57</f>
        <v>0.17602349393485073</v>
      </c>
      <c r="J28" s="61">
        <f>'0°C'!J57</f>
        <v>0.20200482145290988</v>
      </c>
      <c r="L28" s="2" t="s">
        <v>97</v>
      </c>
      <c r="M28" s="2">
        <f>'+25°C'!H57</f>
        <v>0.1272825235109718</v>
      </c>
      <c r="N28" s="2">
        <f>'+25°C'!I57</f>
        <v>0.1631367554858934</v>
      </c>
      <c r="O28" s="2">
        <f>'+25°C'!J57</f>
        <v>0.18703957680250785</v>
      </c>
      <c r="Q28" s="2" t="s">
        <v>97</v>
      </c>
      <c r="R28" s="2">
        <f>'+50°C'!H57</f>
        <v>0.11364511027765337</v>
      </c>
      <c r="S28" s="2">
        <f>'+50°C'!I57</f>
        <v>0.14565781739811912</v>
      </c>
      <c r="T28" s="2">
        <f>'+50°C'!J57</f>
        <v>0.16699962214509628</v>
      </c>
      <c r="V28" s="2" t="s">
        <v>97</v>
      </c>
      <c r="W28" s="2">
        <f>'+70°C'!H57</f>
        <v>0.10606876959247649</v>
      </c>
      <c r="X28" s="2">
        <f>'+70°C'!I57</f>
        <v>0.1359472962382445</v>
      </c>
      <c r="Y28" s="2">
        <f>'+70°C'!J57</f>
        <v>0.15586631400208986</v>
      </c>
    </row>
    <row r="29" spans="2:27" ht="15" thickBot="1" x14ac:dyDescent="0.35"/>
    <row r="30" spans="2:27" ht="15" customHeight="1" thickBot="1" x14ac:dyDescent="0.35">
      <c r="B30" s="82" t="s">
        <v>64</v>
      </c>
      <c r="C30" s="83" t="s">
        <v>98</v>
      </c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4"/>
      <c r="AA30" t="s">
        <v>103</v>
      </c>
    </row>
    <row r="31" spans="2:27" ht="15" thickBot="1" x14ac:dyDescent="0.35">
      <c r="B31" s="80" t="s">
        <v>98</v>
      </c>
      <c r="C31" s="81"/>
      <c r="D31" s="66">
        <v>0.1</v>
      </c>
      <c r="E31" s="67"/>
      <c r="G31" s="85" t="s">
        <v>100</v>
      </c>
      <c r="H31" s="86"/>
      <c r="I31" s="86"/>
      <c r="J31" s="87"/>
    </row>
    <row r="32" spans="2:27" ht="15" thickBot="1" x14ac:dyDescent="0.35">
      <c r="B32" s="71" t="s">
        <v>99</v>
      </c>
      <c r="C32" s="72"/>
      <c r="D32" s="73"/>
      <c r="E32" s="68">
        <f>E35</f>
        <v>0.16347381864623245</v>
      </c>
      <c r="G32" s="69" t="s">
        <v>65</v>
      </c>
      <c r="H32" s="69"/>
      <c r="I32" s="69"/>
      <c r="J32" s="69"/>
    </row>
    <row r="33" spans="2:28" ht="15" thickBot="1" x14ac:dyDescent="0.35">
      <c r="B33" s="74" t="s">
        <v>85</v>
      </c>
      <c r="C33" s="75"/>
      <c r="D33" s="75"/>
      <c r="E33" s="76"/>
      <c r="G33" s="74" t="s">
        <v>88</v>
      </c>
      <c r="H33" s="75"/>
      <c r="I33" s="75"/>
      <c r="J33" s="76"/>
      <c r="L33" s="74" t="s">
        <v>86</v>
      </c>
      <c r="M33" s="75"/>
      <c r="N33" s="75"/>
      <c r="O33" s="76"/>
      <c r="Q33" s="74" t="s">
        <v>84</v>
      </c>
      <c r="R33" s="75"/>
      <c r="S33" s="75"/>
      <c r="T33" s="76"/>
      <c r="V33" s="74" t="s">
        <v>87</v>
      </c>
      <c r="W33" s="75"/>
      <c r="X33" s="75"/>
      <c r="Y33" s="76"/>
    </row>
    <row r="34" spans="2:28" ht="15" thickBot="1" x14ac:dyDescent="0.35">
      <c r="B34" s="4"/>
      <c r="C34" s="5" t="s">
        <v>79</v>
      </c>
      <c r="D34" s="6" t="s">
        <v>80</v>
      </c>
      <c r="E34" s="65" t="s">
        <v>81</v>
      </c>
      <c r="G34" s="4"/>
      <c r="H34" s="5" t="s">
        <v>79</v>
      </c>
      <c r="I34" s="6" t="s">
        <v>80</v>
      </c>
      <c r="J34" s="65" t="s">
        <v>81</v>
      </c>
      <c r="L34" s="4"/>
      <c r="M34" s="5" t="s">
        <v>79</v>
      </c>
      <c r="N34" s="6" t="s">
        <v>80</v>
      </c>
      <c r="O34" s="65" t="s">
        <v>81</v>
      </c>
      <c r="Q34" s="4"/>
      <c r="R34" s="5" t="s">
        <v>79</v>
      </c>
      <c r="S34" s="6" t="s">
        <v>80</v>
      </c>
      <c r="T34" s="65" t="s">
        <v>81</v>
      </c>
      <c r="V34" s="4"/>
      <c r="W34" s="5" t="s">
        <v>79</v>
      </c>
      <c r="X34" s="6" t="s">
        <v>80</v>
      </c>
      <c r="Y34" s="65" t="s">
        <v>81</v>
      </c>
    </row>
    <row r="35" spans="2:28" ht="15" thickBot="1" x14ac:dyDescent="0.35">
      <c r="B35" s="2" t="s">
        <v>95</v>
      </c>
      <c r="C35" s="61">
        <f>'-45°C'!H110</f>
        <v>0.1123882503192848</v>
      </c>
      <c r="D35" s="61">
        <f>'-45°C'!I110</f>
        <v>0.14303959131545338</v>
      </c>
      <c r="E35" s="61">
        <f>'-45°C'!J110</f>
        <v>0.16347381864623245</v>
      </c>
      <c r="G35" s="2" t="s">
        <v>95</v>
      </c>
      <c r="H35" s="2">
        <f>'0°C'!H110</f>
        <v>9.1620856238547391E-2</v>
      </c>
      <c r="I35" s="61">
        <f>'0°C'!I110</f>
        <v>0.11660836248542396</v>
      </c>
      <c r="J35" s="61">
        <f>'0°C'!J110</f>
        <v>0.13326669998334165</v>
      </c>
      <c r="L35" s="2" t="s">
        <v>95</v>
      </c>
      <c r="M35" s="2">
        <f>'+25°C'!H110</f>
        <v>8.4291187739463605E-2</v>
      </c>
      <c r="N35" s="61">
        <f>'+25°C'!I110</f>
        <v>0.10727969348659004</v>
      </c>
      <c r="O35" s="61">
        <f>'+25°C'!J110</f>
        <v>0.12260536398467432</v>
      </c>
      <c r="Q35" s="2" t="s">
        <v>95</v>
      </c>
      <c r="R35" s="2">
        <f>'+50°C'!H110</f>
        <v>7.5259989053092502E-2</v>
      </c>
      <c r="S35" s="2">
        <f>'+50°C'!I110</f>
        <v>9.5785440613026823E-2</v>
      </c>
      <c r="T35" s="61">
        <f>'+50°C'!J110</f>
        <v>0.10946907498631636</v>
      </c>
      <c r="V35" s="2" t="s">
        <v>95</v>
      </c>
      <c r="W35" s="2">
        <f>'+70°C'!H110</f>
        <v>7.0242656449553006E-2</v>
      </c>
      <c r="X35" s="2">
        <f>'+70°C'!I110</f>
        <v>8.9399744572158366E-2</v>
      </c>
      <c r="Y35" s="61">
        <f>'+70°C'!J110</f>
        <v>0.10217113665389528</v>
      </c>
    </row>
    <row r="36" spans="2:28" ht="15" thickBot="1" x14ac:dyDescent="0.35">
      <c r="B36" s="2" t="s">
        <v>96</v>
      </c>
      <c r="C36" s="61">
        <f>'-45°C'!H111</f>
        <v>0.10114942528735632</v>
      </c>
      <c r="D36" s="61">
        <f>'-45°C'!I111</f>
        <v>0.12873563218390804</v>
      </c>
      <c r="E36" s="61">
        <f>'-45°C'!J111</f>
        <v>0.14712643678160919</v>
      </c>
      <c r="G36" s="2" t="s">
        <v>96</v>
      </c>
      <c r="H36" s="2">
        <f>'0°C'!H111</f>
        <v>8.2458770614692645E-2</v>
      </c>
      <c r="I36" s="61">
        <f>'0°C'!I111</f>
        <v>0.10494752623688156</v>
      </c>
      <c r="J36" s="61">
        <f>'0°C'!J111</f>
        <v>0.1199400299850075</v>
      </c>
      <c r="L36" s="2" t="s">
        <v>96</v>
      </c>
      <c r="M36" s="2">
        <f>'+25°C'!H111</f>
        <v>7.586206896551724E-2</v>
      </c>
      <c r="N36" s="2">
        <f>'+25°C'!I111</f>
        <v>9.6551724137931033E-2</v>
      </c>
      <c r="O36" s="61">
        <f>'+25°C'!J111</f>
        <v>0.1103448275862069</v>
      </c>
      <c r="Q36" s="2" t="s">
        <v>96</v>
      </c>
      <c r="R36" s="2">
        <f>'+50°C'!H111</f>
        <v>6.7733990147783252E-2</v>
      </c>
      <c r="S36" s="2">
        <f>'+50°C'!I111</f>
        <v>8.620689655172413E-2</v>
      </c>
      <c r="T36" s="2">
        <f>'+50°C'!J111</f>
        <v>9.852216748768472E-2</v>
      </c>
      <c r="V36" s="2" t="s">
        <v>96</v>
      </c>
      <c r="W36" s="2">
        <f>'+70°C'!H111</f>
        <v>6.3218390804597707E-2</v>
      </c>
      <c r="X36" s="2">
        <f>'+70°C'!I111</f>
        <v>8.0459770114942528E-2</v>
      </c>
      <c r="Y36" s="2">
        <f>'+70°C'!J111</f>
        <v>9.1954022988505746E-2</v>
      </c>
    </row>
    <row r="37" spans="2:28" ht="15" thickBot="1" x14ac:dyDescent="0.35">
      <c r="B37" s="2" t="s">
        <v>97</v>
      </c>
      <c r="C37" s="2">
        <f>'-45°C'!H112</f>
        <v>9.1954022988505732E-2</v>
      </c>
      <c r="D37" s="61">
        <f>'-45°C'!I112</f>
        <v>0.11703239289446185</v>
      </c>
      <c r="E37" s="61">
        <f>'-45°C'!J112</f>
        <v>0.13375130616509925</v>
      </c>
      <c r="G37" s="2" t="s">
        <v>97</v>
      </c>
      <c r="H37" s="2">
        <f>'0°C'!H112</f>
        <v>7.4962518740629674E-2</v>
      </c>
      <c r="I37" s="2">
        <f>'0°C'!I112</f>
        <v>9.5406842033528685E-2</v>
      </c>
      <c r="J37" s="61">
        <f>'0°C'!J112</f>
        <v>0.10903639089546135</v>
      </c>
      <c r="L37" s="2" t="s">
        <v>97</v>
      </c>
      <c r="M37" s="2">
        <f>'+25°C'!H112</f>
        <v>6.8965517241379309E-2</v>
      </c>
      <c r="N37" s="2">
        <f>'+25°C'!I112</f>
        <v>8.7774294670846395E-2</v>
      </c>
      <c r="O37" s="2">
        <f>'+25°C'!J112</f>
        <v>0.10031347962382445</v>
      </c>
      <c r="Q37" s="2" t="s">
        <v>97</v>
      </c>
      <c r="R37" s="2">
        <f>'+50°C'!H112</f>
        <v>6.157635467980295E-2</v>
      </c>
      <c r="S37" s="2">
        <f>'+50°C'!I112</f>
        <v>7.8369905956112845E-2</v>
      </c>
      <c r="T37" s="2">
        <f>'+50°C'!J112</f>
        <v>8.9565606806986109E-2</v>
      </c>
      <c r="V37" s="2" t="s">
        <v>97</v>
      </c>
      <c r="W37" s="2">
        <f>'+70°C'!H112</f>
        <v>5.7471264367816091E-2</v>
      </c>
      <c r="X37" s="2">
        <f>'+70°C'!I112</f>
        <v>7.314524555903866E-2</v>
      </c>
      <c r="Y37" s="2">
        <f>'+70°C'!J112</f>
        <v>8.3594566353187044E-2</v>
      </c>
    </row>
    <row r="38" spans="2:28" ht="15" thickBot="1" x14ac:dyDescent="0.35"/>
    <row r="39" spans="2:28" ht="15" customHeight="1" thickBot="1" x14ac:dyDescent="0.35">
      <c r="B39" s="82" t="s">
        <v>74</v>
      </c>
      <c r="C39" s="83" t="s">
        <v>98</v>
      </c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4"/>
      <c r="AA39" t="s">
        <v>105</v>
      </c>
    </row>
    <row r="40" spans="2:28" ht="15" thickBot="1" x14ac:dyDescent="0.35">
      <c r="B40" s="80" t="s">
        <v>98</v>
      </c>
      <c r="C40" s="81"/>
      <c r="D40" s="66">
        <v>0.1</v>
      </c>
      <c r="E40" s="67"/>
      <c r="G40" s="85" t="s">
        <v>100</v>
      </c>
      <c r="H40" s="86"/>
      <c r="I40" s="86"/>
      <c r="J40" s="87"/>
    </row>
    <row r="41" spans="2:28" ht="15" thickBot="1" x14ac:dyDescent="0.35">
      <c r="B41" s="71" t="s">
        <v>99</v>
      </c>
      <c r="C41" s="72"/>
      <c r="D41" s="73"/>
      <c r="E41" s="68">
        <f>E44</f>
        <v>0.15938697318007664</v>
      </c>
      <c r="G41" s="69" t="s">
        <v>51</v>
      </c>
      <c r="H41" s="69"/>
      <c r="I41" s="69"/>
      <c r="J41" s="69"/>
    </row>
    <row r="42" spans="2:28" ht="15" thickBot="1" x14ac:dyDescent="0.35">
      <c r="B42" s="74" t="s">
        <v>85</v>
      </c>
      <c r="C42" s="75"/>
      <c r="D42" s="75"/>
      <c r="E42" s="76"/>
      <c r="G42" s="74" t="s">
        <v>88</v>
      </c>
      <c r="H42" s="75"/>
      <c r="I42" s="75"/>
      <c r="J42" s="76"/>
      <c r="L42" s="74" t="s">
        <v>86</v>
      </c>
      <c r="M42" s="75"/>
      <c r="N42" s="75"/>
      <c r="O42" s="76"/>
      <c r="Q42" s="74" t="s">
        <v>84</v>
      </c>
      <c r="R42" s="75"/>
      <c r="S42" s="75"/>
      <c r="T42" s="76"/>
      <c r="V42" s="74" t="s">
        <v>87</v>
      </c>
      <c r="W42" s="75"/>
      <c r="X42" s="75"/>
      <c r="Y42" s="76"/>
    </row>
    <row r="43" spans="2:28" ht="15" thickBot="1" x14ac:dyDescent="0.35">
      <c r="B43" s="4"/>
      <c r="C43" s="5" t="s">
        <v>79</v>
      </c>
      <c r="D43" s="6" t="s">
        <v>80</v>
      </c>
      <c r="E43" s="65" t="s">
        <v>81</v>
      </c>
      <c r="G43" s="4"/>
      <c r="H43" s="5" t="s">
        <v>79</v>
      </c>
      <c r="I43" s="6" t="s">
        <v>80</v>
      </c>
      <c r="J43" s="65" t="s">
        <v>81</v>
      </c>
      <c r="L43" s="4"/>
      <c r="M43" s="5" t="s">
        <v>79</v>
      </c>
      <c r="N43" s="6" t="s">
        <v>80</v>
      </c>
      <c r="O43" s="65" t="s">
        <v>81</v>
      </c>
      <c r="Q43" s="4"/>
      <c r="R43" s="5" t="s">
        <v>79</v>
      </c>
      <c r="S43" s="6" t="s">
        <v>80</v>
      </c>
      <c r="T43" s="65" t="s">
        <v>81</v>
      </c>
      <c r="V43" s="4"/>
      <c r="W43" s="5" t="s">
        <v>79</v>
      </c>
      <c r="X43" s="6" t="s">
        <v>80</v>
      </c>
      <c r="Y43" s="65" t="s">
        <v>81</v>
      </c>
    </row>
    <row r="44" spans="2:28" ht="15" thickBot="1" x14ac:dyDescent="0.35">
      <c r="B44" s="2" t="s">
        <v>95</v>
      </c>
      <c r="C44" s="61">
        <f>'-45°C'!H140</f>
        <v>0.10830140485312899</v>
      </c>
      <c r="D44" s="61">
        <f>'-45°C'!I140</f>
        <v>0.13895274584929757</v>
      </c>
      <c r="E44" s="61">
        <f>'-45°C'!J140</f>
        <v>0.15938697318007664</v>
      </c>
      <c r="G44" s="2" t="s">
        <v>95</v>
      </c>
      <c r="H44" s="2">
        <f>'0°C'!H140</f>
        <v>8.8289188738963853E-2</v>
      </c>
      <c r="I44" s="61">
        <f>'0°C'!I140</f>
        <v>0.11327669498584041</v>
      </c>
      <c r="J44" s="61">
        <f>'0°C'!J140</f>
        <v>0.12993503248375812</v>
      </c>
      <c r="L44" s="2" t="s">
        <v>95</v>
      </c>
      <c r="M44" s="2">
        <f>'+25°C'!H140</f>
        <v>8.1609195402298856E-2</v>
      </c>
      <c r="N44" s="61">
        <f>'+25°C'!I140</f>
        <v>0.10459770114942529</v>
      </c>
      <c r="O44" s="61">
        <f>'+25°C'!J140</f>
        <v>0.11992337164750957</v>
      </c>
      <c r="Q44" s="2" t="s">
        <v>95</v>
      </c>
      <c r="R44" s="2">
        <f>'+50°C'!H140</f>
        <v>7.2865353037766839E-2</v>
      </c>
      <c r="S44" s="2">
        <f>'+50°C'!I140</f>
        <v>9.339080459770116E-2</v>
      </c>
      <c r="T44" s="61">
        <f>'+50°C'!J140</f>
        <v>0.1070744389709907</v>
      </c>
      <c r="V44" s="2" t="s">
        <v>95</v>
      </c>
      <c r="W44" s="2">
        <f>'+70°C'!H140</f>
        <v>6.8007662835249047E-2</v>
      </c>
      <c r="X44" s="2">
        <f>'+70°C'!I140</f>
        <v>8.7164750957854406E-2</v>
      </c>
      <c r="Y44" s="2">
        <f>'+70°C'!J140</f>
        <v>9.9936143039591321E-2</v>
      </c>
    </row>
    <row r="45" spans="2:28" ht="15" thickBot="1" x14ac:dyDescent="0.35">
      <c r="B45" s="2" t="s">
        <v>96</v>
      </c>
      <c r="C45" s="2">
        <f>'-45°C'!H141</f>
        <v>9.7471264367816085E-2</v>
      </c>
      <c r="D45" s="61">
        <f>'-45°C'!I141</f>
        <v>0.12505747126436781</v>
      </c>
      <c r="E45" s="61">
        <f>'-45°C'!J141</f>
        <v>0.14344827586206896</v>
      </c>
      <c r="G45" s="2" t="s">
        <v>96</v>
      </c>
      <c r="H45" s="2">
        <f>'0°C'!H141</f>
        <v>7.9460269865067462E-2</v>
      </c>
      <c r="I45" s="61">
        <f>'0°C'!I141</f>
        <v>0.10194902548725636</v>
      </c>
      <c r="J45" s="61">
        <f>'0°C'!J141</f>
        <v>0.1169415292353823</v>
      </c>
      <c r="L45" s="2" t="s">
        <v>96</v>
      </c>
      <c r="M45" s="2">
        <f>'+25°C'!H141</f>
        <v>7.3448275862068965E-2</v>
      </c>
      <c r="N45" s="2">
        <f>'+25°C'!I141</f>
        <v>9.4137931034482758E-2</v>
      </c>
      <c r="O45" s="61">
        <f>'+25°C'!J141</f>
        <v>0.10793103448275862</v>
      </c>
      <c r="Q45" s="2" t="s">
        <v>96</v>
      </c>
      <c r="R45" s="2">
        <f>'+50°C'!H141</f>
        <v>6.5578817733990144E-2</v>
      </c>
      <c r="S45" s="2">
        <f>'+50°C'!I141</f>
        <v>8.4051724137931036E-2</v>
      </c>
      <c r="T45" s="2">
        <f>'+50°C'!J141</f>
        <v>9.6366995073891626E-2</v>
      </c>
      <c r="V45" s="2" t="s">
        <v>96</v>
      </c>
      <c r="W45" s="2">
        <f>'+70°C'!H141</f>
        <v>6.1206896551724142E-2</v>
      </c>
      <c r="X45" s="2">
        <f>'+70°C'!I141</f>
        <v>7.844827586206897E-2</v>
      </c>
      <c r="Y45" s="2">
        <f>'+70°C'!J141</f>
        <v>8.9942528735632188E-2</v>
      </c>
    </row>
    <row r="46" spans="2:28" ht="15" thickBot="1" x14ac:dyDescent="0.35">
      <c r="B46" s="2" t="s">
        <v>97</v>
      </c>
      <c r="C46" s="2">
        <f>'-45°C'!H142</f>
        <v>8.8610240334378254E-2</v>
      </c>
      <c r="D46" s="61">
        <f>'-45°C'!I142</f>
        <v>0.11368861024033436</v>
      </c>
      <c r="E46" s="61">
        <f>'-45°C'!J142</f>
        <v>0.13040752351097176</v>
      </c>
      <c r="G46" s="2" t="s">
        <v>97</v>
      </c>
      <c r="H46" s="2">
        <f>'0°C'!H142</f>
        <v>7.2236608968243146E-2</v>
      </c>
      <c r="I46" s="2">
        <f>'0°C'!I142</f>
        <v>9.2680932261142143E-2</v>
      </c>
      <c r="J46" s="61">
        <f>'0°C'!J142</f>
        <v>0.10631048112307481</v>
      </c>
      <c r="L46" s="2" t="s">
        <v>97</v>
      </c>
      <c r="M46" s="2">
        <f>'+25°C'!H142</f>
        <v>6.6771159874608146E-2</v>
      </c>
      <c r="N46" s="2">
        <f>'+25°C'!I142</f>
        <v>8.5579937304075232E-2</v>
      </c>
      <c r="O46" s="2">
        <f>'+25°C'!J142</f>
        <v>9.8119122257053298E-2</v>
      </c>
      <c r="Q46" s="2" t="s">
        <v>97</v>
      </c>
      <c r="R46" s="2">
        <f>'+50°C'!H142</f>
        <v>5.9617107030900132E-2</v>
      </c>
      <c r="S46" s="2">
        <f>'+50°C'!I142</f>
        <v>7.6410658307210028E-2</v>
      </c>
      <c r="T46" s="2">
        <f>'+50°C'!J142</f>
        <v>8.7606359158083291E-2</v>
      </c>
      <c r="V46" s="2" t="s">
        <v>97</v>
      </c>
      <c r="W46" s="2">
        <f>'+70°C'!H142</f>
        <v>5.5642633228840124E-2</v>
      </c>
      <c r="X46" s="2">
        <f>'+70°C'!I142</f>
        <v>7.1316614420062693E-2</v>
      </c>
      <c r="Y46" s="2">
        <f>'+70°C'!J142</f>
        <v>8.1765935214211077E-2</v>
      </c>
    </row>
    <row r="47" spans="2:28" ht="15" thickBot="1" x14ac:dyDescent="0.35"/>
    <row r="48" spans="2:28" ht="15" customHeight="1" thickBot="1" x14ac:dyDescent="0.35">
      <c r="B48" s="82" t="s">
        <v>71</v>
      </c>
      <c r="C48" s="83" t="s">
        <v>98</v>
      </c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4"/>
      <c r="AA48" t="s">
        <v>105</v>
      </c>
      <c r="AB48" t="s">
        <v>107</v>
      </c>
    </row>
    <row r="49" spans="2:25" ht="15" thickBot="1" x14ac:dyDescent="0.35">
      <c r="B49" s="80" t="s">
        <v>98</v>
      </c>
      <c r="C49" s="81"/>
      <c r="D49" s="66">
        <v>0.2</v>
      </c>
      <c r="E49" s="67"/>
      <c r="G49" s="85" t="s">
        <v>100</v>
      </c>
      <c r="H49" s="86"/>
      <c r="I49" s="86"/>
      <c r="J49" s="87"/>
    </row>
    <row r="50" spans="2:25" ht="15" thickBot="1" x14ac:dyDescent="0.35">
      <c r="B50" s="71" t="s">
        <v>99</v>
      </c>
      <c r="C50" s="72"/>
      <c r="D50" s="73"/>
      <c r="E50" s="68">
        <f>E53</f>
        <v>0.3269476372924649</v>
      </c>
      <c r="G50" s="69" t="s">
        <v>72</v>
      </c>
      <c r="H50" s="69" t="s">
        <v>73</v>
      </c>
      <c r="I50" s="69"/>
      <c r="J50" s="69"/>
    </row>
    <row r="51" spans="2:25" ht="15" thickBot="1" x14ac:dyDescent="0.35">
      <c r="B51" s="74" t="s">
        <v>85</v>
      </c>
      <c r="C51" s="75"/>
      <c r="D51" s="75"/>
      <c r="E51" s="76"/>
      <c r="G51" s="74" t="s">
        <v>88</v>
      </c>
      <c r="H51" s="75"/>
      <c r="I51" s="75"/>
      <c r="J51" s="76"/>
      <c r="L51" s="74" t="s">
        <v>86</v>
      </c>
      <c r="M51" s="75"/>
      <c r="N51" s="75"/>
      <c r="O51" s="76"/>
      <c r="Q51" s="74" t="s">
        <v>84</v>
      </c>
      <c r="R51" s="75"/>
      <c r="S51" s="75"/>
      <c r="T51" s="76"/>
      <c r="V51" s="74" t="s">
        <v>87</v>
      </c>
      <c r="W51" s="75"/>
      <c r="X51" s="75"/>
      <c r="Y51" s="76"/>
    </row>
    <row r="52" spans="2:25" ht="15" thickBot="1" x14ac:dyDescent="0.35">
      <c r="B52" s="4"/>
      <c r="C52" s="5" t="s">
        <v>79</v>
      </c>
      <c r="D52" s="6" t="s">
        <v>80</v>
      </c>
      <c r="E52" s="65" t="s">
        <v>81</v>
      </c>
      <c r="G52" s="4"/>
      <c r="H52" s="5" t="s">
        <v>79</v>
      </c>
      <c r="I52" s="6" t="s">
        <v>80</v>
      </c>
      <c r="J52" s="65" t="s">
        <v>81</v>
      </c>
      <c r="L52" s="4"/>
      <c r="M52" s="5" t="s">
        <v>79</v>
      </c>
      <c r="N52" s="6" t="s">
        <v>80</v>
      </c>
      <c r="O52" s="65" t="s">
        <v>81</v>
      </c>
      <c r="Q52" s="4"/>
      <c r="R52" s="5" t="s">
        <v>79</v>
      </c>
      <c r="S52" s="6" t="s">
        <v>80</v>
      </c>
      <c r="T52" s="65" t="s">
        <v>81</v>
      </c>
      <c r="V52" s="4"/>
      <c r="W52" s="5" t="s">
        <v>79</v>
      </c>
      <c r="X52" s="6" t="s">
        <v>80</v>
      </c>
      <c r="Y52" s="65" t="s">
        <v>81</v>
      </c>
    </row>
    <row r="53" spans="2:25" ht="15" thickBot="1" x14ac:dyDescent="0.35">
      <c r="B53" s="2" t="s">
        <v>95</v>
      </c>
      <c r="C53" s="61">
        <f>'-45°C'!H135</f>
        <v>0.2247765006385696</v>
      </c>
      <c r="D53" s="61">
        <f>'-45°C'!I135</f>
        <v>0.28607918263090676</v>
      </c>
      <c r="E53" s="61">
        <f>'-45°C'!J135</f>
        <v>0.3269476372924649</v>
      </c>
      <c r="G53" s="2" t="s">
        <v>95</v>
      </c>
      <c r="H53" s="2">
        <f>'0°C'!H135</f>
        <v>0.18324171247709478</v>
      </c>
      <c r="I53" s="61">
        <f>'0°C'!I135</f>
        <v>0.23321672497084792</v>
      </c>
      <c r="J53" s="61">
        <f>'0°C'!J135</f>
        <v>0.26653339996668329</v>
      </c>
      <c r="L53" s="2" t="s">
        <v>95</v>
      </c>
      <c r="M53" s="2">
        <f>'+25°C'!H135</f>
        <v>0.16858237547892721</v>
      </c>
      <c r="N53" s="61">
        <f>'+25°C'!I135</f>
        <v>0.21455938697318008</v>
      </c>
      <c r="O53" s="61">
        <f>'+25°C'!J135</f>
        <v>0.24521072796934865</v>
      </c>
      <c r="Q53" s="2" t="s">
        <v>95</v>
      </c>
      <c r="R53" s="2">
        <f>'+50°C'!H135</f>
        <v>0.150519978106185</v>
      </c>
      <c r="S53" s="2">
        <f>'+50°C'!I135</f>
        <v>0.19157088122605365</v>
      </c>
      <c r="T53" s="61">
        <f>'+50°C'!J135</f>
        <v>0.21893814997263272</v>
      </c>
      <c r="V53" s="2" t="s">
        <v>95</v>
      </c>
      <c r="W53" s="2">
        <f>'+70°C'!H135</f>
        <v>0.14048531289910601</v>
      </c>
      <c r="X53" s="2">
        <f>'+70°C'!I135</f>
        <v>0.17879948914431673</v>
      </c>
      <c r="Y53" s="61">
        <f>'+70°C'!J135</f>
        <v>0.20434227330779056</v>
      </c>
    </row>
    <row r="54" spans="2:25" ht="15" thickBot="1" x14ac:dyDescent="0.35">
      <c r="B54" s="2" t="s">
        <v>96</v>
      </c>
      <c r="C54" s="61">
        <f>'-45°C'!H136</f>
        <v>0.20229885057471264</v>
      </c>
      <c r="D54" s="61">
        <f>'-45°C'!I136</f>
        <v>0.25747126436781609</v>
      </c>
      <c r="E54" s="61">
        <f>'-45°C'!J136</f>
        <v>0.29425287356321839</v>
      </c>
      <c r="G54" s="2" t="s">
        <v>96</v>
      </c>
      <c r="H54" s="2">
        <f>'0°C'!H136</f>
        <v>0.16491754122938529</v>
      </c>
      <c r="I54" s="61">
        <f>'0°C'!I136</f>
        <v>0.20989505247376311</v>
      </c>
      <c r="J54" s="61">
        <f>'0°C'!J136</f>
        <v>0.23988005997001499</v>
      </c>
      <c r="L54" s="2" t="s">
        <v>96</v>
      </c>
      <c r="M54" s="2">
        <f>'+25°C'!H136</f>
        <v>0.15172413793103448</v>
      </c>
      <c r="N54" s="2">
        <f>'+25°C'!I136</f>
        <v>0.19310344827586207</v>
      </c>
      <c r="O54" s="61">
        <f>'+25°C'!J136</f>
        <v>0.22068965517241379</v>
      </c>
      <c r="Q54" s="2" t="s">
        <v>96</v>
      </c>
      <c r="R54" s="2">
        <f>'+50°C'!H136</f>
        <v>0.1354679802955665</v>
      </c>
      <c r="S54" s="2">
        <f>'+50°C'!I136</f>
        <v>0.17241379310344826</v>
      </c>
      <c r="T54" s="2">
        <f>'+50°C'!J136</f>
        <v>0.19704433497536944</v>
      </c>
      <c r="V54" s="2" t="s">
        <v>96</v>
      </c>
      <c r="W54" s="2">
        <f>'+70°C'!H136</f>
        <v>0.12643678160919541</v>
      </c>
      <c r="X54" s="2">
        <f>'+70°C'!I136</f>
        <v>0.16091954022988506</v>
      </c>
      <c r="Y54" s="2">
        <f>'+70°C'!J136</f>
        <v>0.18390804597701149</v>
      </c>
    </row>
    <row r="55" spans="2:25" ht="15" thickBot="1" x14ac:dyDescent="0.35">
      <c r="B55" s="2" t="s">
        <v>97</v>
      </c>
      <c r="C55" s="2">
        <f>'-45°C'!H137</f>
        <v>0.18390804597701146</v>
      </c>
      <c r="D55" s="61">
        <f>'-45°C'!I137</f>
        <v>0.2340647857889237</v>
      </c>
      <c r="E55" s="61">
        <f>'-45°C'!J137</f>
        <v>0.26750261233019851</v>
      </c>
      <c r="G55" s="2" t="s">
        <v>97</v>
      </c>
      <c r="H55" s="2">
        <f>'0°C'!H137</f>
        <v>0.14992503748125935</v>
      </c>
      <c r="I55" s="2">
        <f>'0°C'!I137</f>
        <v>0.19081368406705737</v>
      </c>
      <c r="J55" s="61">
        <f>'0°C'!J137</f>
        <v>0.21807278179092271</v>
      </c>
      <c r="L55" s="2" t="s">
        <v>97</v>
      </c>
      <c r="M55" s="2">
        <f>'+25°C'!H137</f>
        <v>0.13793103448275862</v>
      </c>
      <c r="N55" s="2">
        <f>'+25°C'!I137</f>
        <v>0.17554858934169279</v>
      </c>
      <c r="O55" s="61">
        <f>'+25°C'!J137</f>
        <v>0.20062695924764889</v>
      </c>
      <c r="Q55" s="2" t="s">
        <v>97</v>
      </c>
      <c r="R55" s="2">
        <f>'+50°C'!H137</f>
        <v>0.1231527093596059</v>
      </c>
      <c r="S55" s="2">
        <f>'+50°C'!I137</f>
        <v>0.15673981191222569</v>
      </c>
      <c r="T55" s="2">
        <f>'+50°C'!J137</f>
        <v>0.17913121361397222</v>
      </c>
      <c r="V55" s="2" t="s">
        <v>97</v>
      </c>
      <c r="W55" s="2">
        <f>'+70°C'!H137</f>
        <v>0.11494252873563218</v>
      </c>
      <c r="X55" s="2">
        <f>'+70°C'!I137</f>
        <v>0.14629049111807732</v>
      </c>
      <c r="Y55" s="2">
        <f>'+70°C'!J137</f>
        <v>0.16718913270637409</v>
      </c>
    </row>
  </sheetData>
  <mergeCells count="55">
    <mergeCell ref="G4:J4"/>
    <mergeCell ref="G13:J13"/>
    <mergeCell ref="G22:J22"/>
    <mergeCell ref="G31:J31"/>
    <mergeCell ref="G40:J40"/>
    <mergeCell ref="G33:J33"/>
    <mergeCell ref="G49:J49"/>
    <mergeCell ref="Q24:T24"/>
    <mergeCell ref="V24:Y24"/>
    <mergeCell ref="B30:Y30"/>
    <mergeCell ref="B31:C31"/>
    <mergeCell ref="B39:Y39"/>
    <mergeCell ref="B40:C40"/>
    <mergeCell ref="B49:C49"/>
    <mergeCell ref="V42:Y42"/>
    <mergeCell ref="B41:D41"/>
    <mergeCell ref="B42:E42"/>
    <mergeCell ref="G42:J42"/>
    <mergeCell ref="L42:O42"/>
    <mergeCell ref="Q42:T42"/>
    <mergeCell ref="B32:D32"/>
    <mergeCell ref="B33:E33"/>
    <mergeCell ref="V51:Y51"/>
    <mergeCell ref="B2:Y2"/>
    <mergeCell ref="B4:C4"/>
    <mergeCell ref="B13:C13"/>
    <mergeCell ref="B3:Y3"/>
    <mergeCell ref="B12:Y12"/>
    <mergeCell ref="B21:Y21"/>
    <mergeCell ref="B22:C22"/>
    <mergeCell ref="B23:D23"/>
    <mergeCell ref="B24:E24"/>
    <mergeCell ref="B50:D50"/>
    <mergeCell ref="B51:E51"/>
    <mergeCell ref="G51:J51"/>
    <mergeCell ref="L51:O51"/>
    <mergeCell ref="Q51:T51"/>
    <mergeCell ref="B48:Y48"/>
    <mergeCell ref="L33:O33"/>
    <mergeCell ref="Q33:T33"/>
    <mergeCell ref="V33:Y33"/>
    <mergeCell ref="G24:J24"/>
    <mergeCell ref="L24:O24"/>
    <mergeCell ref="B5:D5"/>
    <mergeCell ref="B6:E6"/>
    <mergeCell ref="V15:Y15"/>
    <mergeCell ref="G6:J6"/>
    <mergeCell ref="L6:O6"/>
    <mergeCell ref="Q6:T6"/>
    <mergeCell ref="V6:Y6"/>
    <mergeCell ref="B14:D14"/>
    <mergeCell ref="B15:E15"/>
    <mergeCell ref="G15:J15"/>
    <mergeCell ref="L15:O15"/>
    <mergeCell ref="Q15:T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4F41B-E8E3-4FC0-A792-A5642CE7AF0A}">
  <dimension ref="A1:N147"/>
  <sheetViews>
    <sheetView zoomScale="85" zoomScaleNormal="85" workbookViewId="0">
      <selection activeCell="G11" sqref="G11"/>
    </sheetView>
  </sheetViews>
  <sheetFormatPr baseColWidth="10" defaultColWidth="11.44140625" defaultRowHeight="14.4" x14ac:dyDescent="0.3"/>
  <cols>
    <col min="1" max="1" width="23.109375" bestFit="1" customWidth="1"/>
    <col min="2" max="2" width="14.5546875" bestFit="1" customWidth="1"/>
    <col min="7" max="7" width="15.6640625" bestFit="1" customWidth="1"/>
    <col min="8" max="8" width="14.5546875" bestFit="1" customWidth="1"/>
    <col min="12" max="12" width="12.6640625" customWidth="1"/>
    <col min="13" max="13" width="30.6640625" bestFit="1" customWidth="1"/>
    <col min="14" max="14" width="23.109375" bestFit="1" customWidth="1"/>
  </cols>
  <sheetData>
    <row r="1" spans="1:13" ht="15" customHeight="1" thickBot="1" x14ac:dyDescent="0.35">
      <c r="A1" s="95" t="s">
        <v>89</v>
      </c>
      <c r="B1" s="96"/>
      <c r="C1" s="96"/>
      <c r="D1" s="96"/>
      <c r="E1" s="97"/>
      <c r="G1" s="100" t="s">
        <v>90</v>
      </c>
      <c r="H1" s="100"/>
    </row>
    <row r="2" spans="1:13" ht="29.4" thickBot="1" x14ac:dyDescent="0.35">
      <c r="A2" s="9"/>
      <c r="B2" s="20"/>
      <c r="C2" s="21" t="s">
        <v>15</v>
      </c>
      <c r="D2" s="37" t="s">
        <v>13</v>
      </c>
      <c r="E2" s="38" t="s">
        <v>14</v>
      </c>
      <c r="G2" s="101">
        <v>0.75</v>
      </c>
      <c r="H2" s="102"/>
      <c r="L2" s="3"/>
    </row>
    <row r="3" spans="1:13" ht="15" thickBot="1" x14ac:dyDescent="0.35">
      <c r="A3" s="19" t="s">
        <v>0</v>
      </c>
      <c r="B3" s="29" t="s">
        <v>1</v>
      </c>
      <c r="C3" s="46">
        <f>D3*0.9</f>
        <v>1053</v>
      </c>
      <c r="D3" s="47">
        <f>1560*G2</f>
        <v>1170</v>
      </c>
      <c r="E3" s="48">
        <f>D3*1.1</f>
        <v>1287</v>
      </c>
      <c r="L3" s="3"/>
    </row>
    <row r="4" spans="1:13" ht="15" thickBot="1" x14ac:dyDescent="0.35">
      <c r="A4" s="18"/>
      <c r="B4" s="23"/>
      <c r="C4" s="49"/>
      <c r="D4" s="50"/>
      <c r="E4" s="49"/>
      <c r="L4" s="3"/>
    </row>
    <row r="5" spans="1:13" ht="15" thickBot="1" x14ac:dyDescent="0.35">
      <c r="A5" s="16" t="s">
        <v>2</v>
      </c>
      <c r="B5" s="30" t="s">
        <v>3</v>
      </c>
      <c r="C5" s="49">
        <f>D5*0.9</f>
        <v>1053</v>
      </c>
      <c r="D5" s="51">
        <f>1560*G2</f>
        <v>1170</v>
      </c>
      <c r="E5" s="51">
        <f>D5*1.1</f>
        <v>1287</v>
      </c>
      <c r="G5" s="100" t="s">
        <v>91</v>
      </c>
      <c r="H5" s="100" t="s">
        <v>84</v>
      </c>
      <c r="L5" s="3"/>
    </row>
    <row r="6" spans="1:13" ht="15" thickBot="1" x14ac:dyDescent="0.35">
      <c r="A6" s="17" t="s">
        <v>4</v>
      </c>
      <c r="B6" s="31" t="s">
        <v>3</v>
      </c>
      <c r="C6" s="48">
        <f>D6*0.9</f>
        <v>270</v>
      </c>
      <c r="D6" s="51">
        <f>400*G2</f>
        <v>300</v>
      </c>
      <c r="E6" s="51">
        <f>D6*1.1</f>
        <v>330</v>
      </c>
      <c r="G6" s="64" t="s">
        <v>85</v>
      </c>
      <c r="L6" s="3"/>
      <c r="M6" s="70"/>
    </row>
    <row r="7" spans="1:13" ht="15" thickBot="1" x14ac:dyDescent="0.35">
      <c r="A7" s="15"/>
      <c r="B7" s="10"/>
      <c r="C7" s="49"/>
      <c r="D7" s="51"/>
      <c r="E7" s="51"/>
      <c r="L7" s="3"/>
    </row>
    <row r="8" spans="1:13" ht="15" thickBot="1" x14ac:dyDescent="0.35">
      <c r="A8" s="28" t="s">
        <v>5</v>
      </c>
      <c r="B8" s="32" t="s">
        <v>6</v>
      </c>
      <c r="C8" s="51">
        <f>D8*0.9</f>
        <v>270</v>
      </c>
      <c r="D8" s="48">
        <f>400*G2</f>
        <v>300</v>
      </c>
      <c r="E8" s="50">
        <f>D8*1.1</f>
        <v>330</v>
      </c>
      <c r="L8" s="3"/>
    </row>
    <row r="9" spans="1:13" ht="15" thickBot="1" x14ac:dyDescent="0.35">
      <c r="A9" s="11" t="s">
        <v>7</v>
      </c>
      <c r="B9" s="33" t="s">
        <v>6</v>
      </c>
      <c r="C9" s="51">
        <f t="shared" ref="C9:C14" si="0">D9*0.9</f>
        <v>270</v>
      </c>
      <c r="D9" s="49">
        <f>400*G2</f>
        <v>300</v>
      </c>
      <c r="E9" s="48">
        <f t="shared" ref="E9:E14" si="1">D9*1.1</f>
        <v>330</v>
      </c>
      <c r="L9" s="3"/>
    </row>
    <row r="10" spans="1:13" ht="15" thickBot="1" x14ac:dyDescent="0.35">
      <c r="A10" s="11" t="s">
        <v>8</v>
      </c>
      <c r="B10" s="33" t="s">
        <v>6</v>
      </c>
      <c r="C10" s="51">
        <f t="shared" si="0"/>
        <v>216</v>
      </c>
      <c r="D10" s="50">
        <f>320*G2</f>
        <v>240</v>
      </c>
      <c r="E10" s="54">
        <f t="shared" si="1"/>
        <v>264</v>
      </c>
      <c r="L10" s="3"/>
    </row>
    <row r="11" spans="1:13" ht="15" thickBot="1" x14ac:dyDescent="0.35">
      <c r="A11" s="12" t="s">
        <v>9</v>
      </c>
      <c r="B11" s="32" t="s">
        <v>6</v>
      </c>
      <c r="C11" s="51">
        <f t="shared" si="0"/>
        <v>216</v>
      </c>
      <c r="D11" s="52">
        <f>320*G2</f>
        <v>240</v>
      </c>
      <c r="E11" s="54">
        <f t="shared" si="1"/>
        <v>264</v>
      </c>
      <c r="L11" s="3"/>
      <c r="M11" s="70"/>
    </row>
    <row r="12" spans="1:13" ht="15" thickBot="1" x14ac:dyDescent="0.35">
      <c r="A12" s="13" t="s">
        <v>10</v>
      </c>
      <c r="B12" s="32" t="s">
        <v>6</v>
      </c>
      <c r="C12" s="51">
        <f t="shared" si="0"/>
        <v>195.75</v>
      </c>
      <c r="D12" s="50">
        <f>290*G2</f>
        <v>217.5</v>
      </c>
      <c r="E12" s="54">
        <f t="shared" si="1"/>
        <v>239.25000000000003</v>
      </c>
      <c r="L12" s="3"/>
    </row>
    <row r="13" spans="1:13" ht="15" thickBot="1" x14ac:dyDescent="0.35">
      <c r="A13" s="11" t="s">
        <v>11</v>
      </c>
      <c r="B13" s="32" t="s">
        <v>6</v>
      </c>
      <c r="C13" s="51">
        <f t="shared" si="0"/>
        <v>195.75</v>
      </c>
      <c r="D13" s="51">
        <f>290*G2</f>
        <v>217.5</v>
      </c>
      <c r="E13" s="54">
        <f t="shared" si="1"/>
        <v>239.25000000000003</v>
      </c>
      <c r="L13" s="3"/>
    </row>
    <row r="14" spans="1:13" ht="15" thickBot="1" x14ac:dyDescent="0.35">
      <c r="A14" s="14" t="s">
        <v>12</v>
      </c>
      <c r="B14" s="34" t="s">
        <v>6</v>
      </c>
      <c r="C14" s="51">
        <f t="shared" si="0"/>
        <v>195.75</v>
      </c>
      <c r="D14" s="51">
        <f>290*G2</f>
        <v>217.5</v>
      </c>
      <c r="E14" s="54">
        <f t="shared" si="1"/>
        <v>239.25000000000003</v>
      </c>
      <c r="L14" s="3"/>
    </row>
    <row r="15" spans="1:13" x14ac:dyDescent="0.3">
      <c r="E15" s="53"/>
      <c r="L15" s="3"/>
    </row>
    <row r="16" spans="1:13" ht="15" thickBot="1" x14ac:dyDescent="0.35">
      <c r="L16" s="3"/>
    </row>
    <row r="17" spans="1:14" ht="29.4" thickBot="1" x14ac:dyDescent="0.35">
      <c r="A17" s="95" t="s">
        <v>92</v>
      </c>
      <c r="B17" s="96"/>
      <c r="C17" s="96"/>
      <c r="D17" s="96"/>
      <c r="E17" s="97"/>
      <c r="G17" s="77" t="s">
        <v>93</v>
      </c>
      <c r="H17" s="98"/>
      <c r="I17" s="98"/>
      <c r="J17" s="98"/>
      <c r="K17" s="99"/>
      <c r="M17" s="41" t="s">
        <v>82</v>
      </c>
    </row>
    <row r="18" spans="1:14" ht="15" thickBot="1" x14ac:dyDescent="0.35">
      <c r="A18" s="92" t="s">
        <v>16</v>
      </c>
      <c r="B18" s="93"/>
      <c r="C18" s="93"/>
      <c r="D18" s="93"/>
      <c r="E18" s="94"/>
      <c r="G18" s="92" t="s">
        <v>16</v>
      </c>
      <c r="H18" s="93"/>
      <c r="I18" s="93"/>
      <c r="J18" s="93"/>
      <c r="K18" s="94"/>
      <c r="M18" s="40" t="s">
        <v>16</v>
      </c>
      <c r="N18" s="59"/>
    </row>
    <row r="19" spans="1:14" ht="15" thickBot="1" x14ac:dyDescent="0.35">
      <c r="A19" s="7" t="s">
        <v>94</v>
      </c>
      <c r="B19" s="1" t="s">
        <v>17</v>
      </c>
      <c r="C19" s="1"/>
      <c r="D19" s="1"/>
      <c r="E19" s="1"/>
      <c r="G19" s="4"/>
      <c r="H19" s="5" t="s">
        <v>79</v>
      </c>
      <c r="I19" s="6" t="s">
        <v>80</v>
      </c>
      <c r="J19" s="43" t="s">
        <v>81</v>
      </c>
      <c r="K19" s="55" t="s">
        <v>83</v>
      </c>
      <c r="L19" s="42"/>
      <c r="M19" s="88">
        <v>3</v>
      </c>
      <c r="N19" s="57" t="str">
        <f>IF(J20&lt;M19,"OK","NOK")</f>
        <v>OK</v>
      </c>
    </row>
    <row r="20" spans="1:14" ht="15" thickBot="1" x14ac:dyDescent="0.35">
      <c r="A20" s="2" t="s">
        <v>77</v>
      </c>
      <c r="B20" s="56">
        <f>C11</f>
        <v>216</v>
      </c>
      <c r="C20" s="56"/>
      <c r="D20" s="56"/>
      <c r="E20" s="56"/>
      <c r="G20" s="2" t="s">
        <v>95</v>
      </c>
      <c r="H20" s="2">
        <f>22/B20</f>
        <v>0.10185185185185185</v>
      </c>
      <c r="I20" s="2">
        <f>28/B20</f>
        <v>0.12962962962962962</v>
      </c>
      <c r="J20" s="44">
        <f>32/B20</f>
        <v>0.14814814814814814</v>
      </c>
      <c r="K20" s="89">
        <v>0</v>
      </c>
      <c r="M20" s="88"/>
    </row>
    <row r="21" spans="1:14" ht="15" thickBot="1" x14ac:dyDescent="0.35">
      <c r="A21" s="2" t="s">
        <v>76</v>
      </c>
      <c r="B21" s="56">
        <f>D11</f>
        <v>240</v>
      </c>
      <c r="C21" s="56"/>
      <c r="D21" s="56"/>
      <c r="E21" s="56"/>
      <c r="G21" s="2" t="s">
        <v>96</v>
      </c>
      <c r="H21" s="2">
        <f>22/B21</f>
        <v>9.166666666666666E-2</v>
      </c>
      <c r="I21" s="2">
        <f>28/B21</f>
        <v>0.11666666666666667</v>
      </c>
      <c r="J21" s="44">
        <f>32/B21</f>
        <v>0.13333333333333333</v>
      </c>
      <c r="K21" s="90"/>
      <c r="M21" s="88"/>
    </row>
    <row r="22" spans="1:14" ht="15" thickBot="1" x14ac:dyDescent="0.35">
      <c r="A22" s="2" t="s">
        <v>78</v>
      </c>
      <c r="B22" s="56">
        <f>E11</f>
        <v>264</v>
      </c>
      <c r="C22" s="56"/>
      <c r="D22" s="56"/>
      <c r="E22" s="56"/>
      <c r="G22" s="2" t="s">
        <v>97</v>
      </c>
      <c r="H22" s="2">
        <f>22/B22</f>
        <v>8.3333333333333329E-2</v>
      </c>
      <c r="I22" s="2">
        <f>28/B22</f>
        <v>0.10606060606060606</v>
      </c>
      <c r="J22" s="44">
        <f>32/B22</f>
        <v>0.12121212121212122</v>
      </c>
      <c r="K22" s="91"/>
      <c r="M22" s="88"/>
    </row>
    <row r="23" spans="1:14" ht="15" thickBot="1" x14ac:dyDescent="0.35">
      <c r="A23" s="92" t="s">
        <v>18</v>
      </c>
      <c r="B23" s="93"/>
      <c r="C23" s="93"/>
      <c r="D23" s="93"/>
      <c r="E23" s="94"/>
      <c r="G23" s="92" t="s">
        <v>18</v>
      </c>
      <c r="H23" s="93"/>
      <c r="I23" s="93"/>
      <c r="J23" s="93"/>
      <c r="K23" s="94"/>
      <c r="M23" s="40" t="s">
        <v>18</v>
      </c>
      <c r="N23" s="59"/>
    </row>
    <row r="24" spans="1:14" ht="15" thickBot="1" x14ac:dyDescent="0.35">
      <c r="A24" s="7" t="s">
        <v>94</v>
      </c>
      <c r="B24" s="1" t="s">
        <v>19</v>
      </c>
      <c r="C24" s="1" t="s">
        <v>20</v>
      </c>
      <c r="D24" s="1"/>
      <c r="E24" s="1"/>
      <c r="G24" s="4"/>
      <c r="H24" s="5" t="s">
        <v>79</v>
      </c>
      <c r="I24" s="6" t="s">
        <v>80</v>
      </c>
      <c r="J24" s="43" t="s">
        <v>81</v>
      </c>
      <c r="K24" s="55" t="s">
        <v>83</v>
      </c>
      <c r="M24" s="88">
        <v>3</v>
      </c>
      <c r="N24" s="57" t="str">
        <f t="shared" ref="N24" si="2">IF(J25&lt;M24,"OK","NOK")</f>
        <v>OK</v>
      </c>
    </row>
    <row r="25" spans="1:14" ht="15" thickBot="1" x14ac:dyDescent="0.35">
      <c r="A25" s="2" t="s">
        <v>77</v>
      </c>
      <c r="B25" s="56">
        <f>C5</f>
        <v>1053</v>
      </c>
      <c r="C25" s="56">
        <f>C8</f>
        <v>270</v>
      </c>
      <c r="D25" s="56"/>
      <c r="E25" s="56"/>
      <c r="G25" s="2" t="s">
        <v>95</v>
      </c>
      <c r="H25" s="2">
        <f>22/$B25+22/$C25</f>
        <v>0.10237416904083571</v>
      </c>
      <c r="I25" s="2">
        <f>28/$B25+28/$C25</f>
        <v>0.13029439696106362</v>
      </c>
      <c r="J25" s="44">
        <f>32/$B25+32/$C25</f>
        <v>0.14890788224121559</v>
      </c>
      <c r="K25" s="89">
        <v>0</v>
      </c>
      <c r="M25" s="88"/>
    </row>
    <row r="26" spans="1:14" ht="15" thickBot="1" x14ac:dyDescent="0.35">
      <c r="A26" s="2" t="s">
        <v>76</v>
      </c>
      <c r="B26" s="56">
        <f>D5</f>
        <v>1170</v>
      </c>
      <c r="C26" s="56">
        <f>D8</f>
        <v>300</v>
      </c>
      <c r="D26" s="56"/>
      <c r="E26" s="56"/>
      <c r="G26" s="2" t="s">
        <v>96</v>
      </c>
      <c r="H26" s="2">
        <f>22/$B26+22/$C26</f>
        <v>9.213675213675214E-2</v>
      </c>
      <c r="I26" s="2">
        <f>28/$B26+28/$C26</f>
        <v>0.11726495726495727</v>
      </c>
      <c r="J26" s="44">
        <f>32/$B26+32/$C26</f>
        <v>0.13401709401709402</v>
      </c>
      <c r="K26" s="90"/>
      <c r="M26" s="88"/>
    </row>
    <row r="27" spans="1:14" ht="15" thickBot="1" x14ac:dyDescent="0.35">
      <c r="A27" s="2" t="s">
        <v>78</v>
      </c>
      <c r="B27" s="56">
        <f>E5</f>
        <v>1287</v>
      </c>
      <c r="C27" s="56">
        <f>E8</f>
        <v>330</v>
      </c>
      <c r="D27" s="56"/>
      <c r="E27" s="56"/>
      <c r="G27" s="2" t="s">
        <v>97</v>
      </c>
      <c r="H27" s="2">
        <f>22/$B27+22/$C27</f>
        <v>8.3760683760683768E-2</v>
      </c>
      <c r="I27" s="2">
        <f>28/$B27+28/$C27</f>
        <v>0.10660450660450661</v>
      </c>
      <c r="J27" s="44">
        <f>32/$B27+32/$C27</f>
        <v>0.12183372183372183</v>
      </c>
      <c r="K27" s="91"/>
      <c r="M27" s="88"/>
    </row>
    <row r="28" spans="1:14" ht="15" thickBot="1" x14ac:dyDescent="0.35">
      <c r="A28" s="92" t="s">
        <v>21</v>
      </c>
      <c r="B28" s="93"/>
      <c r="C28" s="93"/>
      <c r="D28" s="93"/>
      <c r="E28" s="94"/>
      <c r="G28" s="92" t="s">
        <v>21</v>
      </c>
      <c r="H28" s="93"/>
      <c r="I28" s="93"/>
      <c r="J28" s="93"/>
      <c r="K28" s="94"/>
      <c r="M28" s="40" t="s">
        <v>21</v>
      </c>
      <c r="N28" s="59"/>
    </row>
    <row r="29" spans="1:14" ht="15" thickBot="1" x14ac:dyDescent="0.35">
      <c r="A29" s="7" t="s">
        <v>94</v>
      </c>
      <c r="B29" s="1" t="s">
        <v>22</v>
      </c>
      <c r="C29" s="1" t="s">
        <v>23</v>
      </c>
      <c r="D29" s="1" t="s">
        <v>24</v>
      </c>
      <c r="E29" s="1" t="s">
        <v>25</v>
      </c>
      <c r="G29" s="4"/>
      <c r="H29" s="5" t="s">
        <v>79</v>
      </c>
      <c r="I29" s="6" t="s">
        <v>80</v>
      </c>
      <c r="J29" s="43" t="s">
        <v>81</v>
      </c>
      <c r="K29" s="55" t="s">
        <v>83</v>
      </c>
      <c r="M29" s="88">
        <v>0.5</v>
      </c>
      <c r="N29" s="58" t="str">
        <f>IF(Signals!E8&lt;M29,"OK","NOK")</f>
        <v>NOK</v>
      </c>
    </row>
    <row r="30" spans="1:14" ht="15" thickBot="1" x14ac:dyDescent="0.35">
      <c r="A30" s="2" t="s">
        <v>77</v>
      </c>
      <c r="B30" s="56">
        <f>C8</f>
        <v>270</v>
      </c>
      <c r="C30" s="56">
        <f>C12</f>
        <v>195.75</v>
      </c>
      <c r="D30" s="56">
        <f>C6</f>
        <v>270</v>
      </c>
      <c r="E30" s="56">
        <f>C8</f>
        <v>270</v>
      </c>
      <c r="G30" s="2" t="s">
        <v>95</v>
      </c>
      <c r="H30" s="2">
        <f>22/$B30+22/$C30+22/D30+22/E30</f>
        <v>0.35683269476372925</v>
      </c>
      <c r="I30" s="2">
        <f>28/$B30+28/$C30+28/D30+28/E30</f>
        <v>0.45415070242656447</v>
      </c>
      <c r="J30" s="60">
        <f>32/$B30+32/$C30+32/D30+32/E30</f>
        <v>0.51902937420178796</v>
      </c>
      <c r="K30" s="89">
        <v>0</v>
      </c>
      <c r="M30" s="88"/>
    </row>
    <row r="31" spans="1:14" ht="15" thickBot="1" x14ac:dyDescent="0.35">
      <c r="A31" s="2" t="s">
        <v>76</v>
      </c>
      <c r="B31" s="56">
        <f>D8</f>
        <v>300</v>
      </c>
      <c r="C31" s="56">
        <f>D12</f>
        <v>217.5</v>
      </c>
      <c r="D31" s="56">
        <f>D6</f>
        <v>300</v>
      </c>
      <c r="E31" s="56">
        <f>D8</f>
        <v>300</v>
      </c>
      <c r="G31" s="2" t="s">
        <v>96</v>
      </c>
      <c r="H31" s="2">
        <f>22/$B31+22/$C31+22/D31+22/E31</f>
        <v>0.32114942528735635</v>
      </c>
      <c r="I31" s="2">
        <f>28/$B31+28/$C31+28/D31+28/E31</f>
        <v>0.40873563218390802</v>
      </c>
      <c r="J31" s="44">
        <f>32/$B31+32/$C31+32/D31+32/E31</f>
        <v>0.46712643678160926</v>
      </c>
      <c r="K31" s="90"/>
      <c r="M31" s="88"/>
    </row>
    <row r="32" spans="1:14" ht="15" thickBot="1" x14ac:dyDescent="0.35">
      <c r="A32" s="2" t="s">
        <v>78</v>
      </c>
      <c r="B32" s="56">
        <f>E8</f>
        <v>330</v>
      </c>
      <c r="C32" s="56">
        <f>E12</f>
        <v>239.25000000000003</v>
      </c>
      <c r="D32" s="56">
        <f>E6</f>
        <v>330</v>
      </c>
      <c r="E32" s="56">
        <f>E8</f>
        <v>330</v>
      </c>
      <c r="G32" s="2" t="s">
        <v>97</v>
      </c>
      <c r="H32" s="2">
        <f>22/$B32+22/$C32+22/D32+22/E32</f>
        <v>0.2919540229885057</v>
      </c>
      <c r="I32" s="2">
        <f>28/$B32+28/$C32+28/D32+28/E32</f>
        <v>0.3715778474399164</v>
      </c>
      <c r="J32" s="44">
        <f>32/$B32+32/$C32+32/D32+32/E32</f>
        <v>0.42466039707419018</v>
      </c>
      <c r="K32" s="91"/>
      <c r="M32" s="88"/>
    </row>
    <row r="33" spans="1:14" ht="15" thickBot="1" x14ac:dyDescent="0.35">
      <c r="A33" s="92" t="s">
        <v>26</v>
      </c>
      <c r="B33" s="93"/>
      <c r="C33" s="93"/>
      <c r="D33" s="93"/>
      <c r="E33" s="94"/>
      <c r="G33" s="92" t="s">
        <v>26</v>
      </c>
      <c r="H33" s="93"/>
      <c r="I33" s="93"/>
      <c r="J33" s="93"/>
      <c r="K33" s="94"/>
      <c r="M33" s="40" t="s">
        <v>26</v>
      </c>
      <c r="N33" s="59"/>
    </row>
    <row r="34" spans="1:14" ht="15" thickBot="1" x14ac:dyDescent="0.35">
      <c r="A34" s="7" t="s">
        <v>94</v>
      </c>
      <c r="B34" s="1" t="s">
        <v>27</v>
      </c>
      <c r="C34" s="1"/>
      <c r="D34" s="1"/>
      <c r="E34" s="1"/>
      <c r="G34" s="4"/>
      <c r="H34" s="5" t="s">
        <v>79</v>
      </c>
      <c r="I34" s="6" t="s">
        <v>80</v>
      </c>
      <c r="J34" s="43" t="s">
        <v>81</v>
      </c>
      <c r="K34" s="55" t="s">
        <v>83</v>
      </c>
      <c r="M34" s="88">
        <v>3</v>
      </c>
      <c r="N34" s="57" t="str">
        <f t="shared" ref="N34" si="3">IF(J35&lt;M34,"OK","NOK")</f>
        <v>OK</v>
      </c>
    </row>
    <row r="35" spans="1:14" ht="15" thickBot="1" x14ac:dyDescent="0.35">
      <c r="A35" s="2" t="s">
        <v>77</v>
      </c>
      <c r="B35" s="56">
        <f>C5</f>
        <v>1053</v>
      </c>
      <c r="C35" s="56"/>
      <c r="D35" s="56"/>
      <c r="E35" s="56"/>
      <c r="G35" s="2" t="s">
        <v>95</v>
      </c>
      <c r="H35" s="2">
        <f>22/B35</f>
        <v>2.0892687559354226E-2</v>
      </c>
      <c r="I35" s="2">
        <f>28/B35</f>
        <v>2.6590693257359924E-2</v>
      </c>
      <c r="J35" s="44">
        <f>32/B35</f>
        <v>3.0389363722697058E-2</v>
      </c>
      <c r="K35" s="89">
        <v>0</v>
      </c>
      <c r="M35" s="88"/>
    </row>
    <row r="36" spans="1:14" ht="15" thickBot="1" x14ac:dyDescent="0.35">
      <c r="A36" s="2" t="s">
        <v>76</v>
      </c>
      <c r="B36" s="56">
        <f>D5</f>
        <v>1170</v>
      </c>
      <c r="C36" s="56"/>
      <c r="D36" s="56"/>
      <c r="E36" s="56"/>
      <c r="G36" s="2" t="s">
        <v>96</v>
      </c>
      <c r="H36" s="2">
        <f>22/B36</f>
        <v>1.8803418803418803E-2</v>
      </c>
      <c r="I36" s="2">
        <f>28/B36</f>
        <v>2.3931623931623933E-2</v>
      </c>
      <c r="J36" s="44">
        <f>32/B36</f>
        <v>2.735042735042735E-2</v>
      </c>
      <c r="K36" s="90"/>
      <c r="M36" s="88"/>
    </row>
    <row r="37" spans="1:14" ht="15" thickBot="1" x14ac:dyDescent="0.35">
      <c r="A37" s="2" t="s">
        <v>78</v>
      </c>
      <c r="B37" s="56">
        <f>E5</f>
        <v>1287</v>
      </c>
      <c r="C37" s="56"/>
      <c r="D37" s="56"/>
      <c r="E37" s="56"/>
      <c r="G37" s="2" t="s">
        <v>97</v>
      </c>
      <c r="H37" s="2">
        <f>22/B37</f>
        <v>1.7094017094017096E-2</v>
      </c>
      <c r="I37" s="2">
        <f>28/B37</f>
        <v>2.1756021756021756E-2</v>
      </c>
      <c r="J37" s="44">
        <f>32/B37</f>
        <v>2.4864024864024864E-2</v>
      </c>
      <c r="K37" s="91"/>
      <c r="M37" s="88"/>
    </row>
    <row r="38" spans="1:14" ht="15" thickBot="1" x14ac:dyDescent="0.35">
      <c r="A38" s="92" t="s">
        <v>28</v>
      </c>
      <c r="B38" s="93"/>
      <c r="C38" s="93"/>
      <c r="D38" s="93"/>
      <c r="E38" s="94"/>
      <c r="G38" s="92" t="s">
        <v>28</v>
      </c>
      <c r="H38" s="93"/>
      <c r="I38" s="93"/>
      <c r="J38" s="93"/>
      <c r="K38" s="94"/>
      <c r="M38" s="40" t="s">
        <v>28</v>
      </c>
      <c r="N38" s="59"/>
    </row>
    <row r="39" spans="1:14" ht="15" thickBot="1" x14ac:dyDescent="0.35">
      <c r="A39" s="7" t="s">
        <v>94</v>
      </c>
      <c r="B39" s="1" t="s">
        <v>29</v>
      </c>
      <c r="C39" s="1"/>
      <c r="D39" s="1"/>
      <c r="E39" s="1"/>
      <c r="G39" s="4"/>
      <c r="H39" s="5" t="s">
        <v>79</v>
      </c>
      <c r="I39" s="6" t="s">
        <v>80</v>
      </c>
      <c r="J39" s="43" t="s">
        <v>81</v>
      </c>
      <c r="K39" s="55" t="s">
        <v>83</v>
      </c>
      <c r="M39" s="88">
        <v>0.1</v>
      </c>
      <c r="N39" s="58" t="str">
        <f t="shared" ref="N39" si="4">IF(J40&lt;M39,"OK","NOK")</f>
        <v>NOK</v>
      </c>
    </row>
    <row r="40" spans="1:14" ht="15" thickBot="1" x14ac:dyDescent="0.35">
      <c r="A40" s="2" t="s">
        <v>77</v>
      </c>
      <c r="B40" s="56">
        <f>C9</f>
        <v>270</v>
      </c>
      <c r="C40" s="56"/>
      <c r="D40" s="56"/>
      <c r="E40" s="56"/>
      <c r="G40" s="2" t="s">
        <v>95</v>
      </c>
      <c r="H40" s="2">
        <f>22/B40</f>
        <v>8.1481481481481488E-2</v>
      </c>
      <c r="I40" s="61">
        <f>28/B40</f>
        <v>0.1037037037037037</v>
      </c>
      <c r="J40" s="60">
        <f>32/B40</f>
        <v>0.11851851851851852</v>
      </c>
      <c r="K40" s="89">
        <v>0</v>
      </c>
      <c r="M40" s="88"/>
    </row>
    <row r="41" spans="1:14" ht="15" thickBot="1" x14ac:dyDescent="0.35">
      <c r="A41" s="2" t="s">
        <v>76</v>
      </c>
      <c r="B41" s="56">
        <f>D9</f>
        <v>300</v>
      </c>
      <c r="C41" s="56"/>
      <c r="D41" s="56"/>
      <c r="E41" s="56"/>
      <c r="G41" s="2" t="s">
        <v>96</v>
      </c>
      <c r="H41" s="2">
        <f>22/B41</f>
        <v>7.3333333333333334E-2</v>
      </c>
      <c r="I41" s="2">
        <f>28/B41</f>
        <v>9.3333333333333338E-2</v>
      </c>
      <c r="J41" s="60">
        <f>32/B41</f>
        <v>0.10666666666666667</v>
      </c>
      <c r="K41" s="90"/>
      <c r="M41" s="88"/>
    </row>
    <row r="42" spans="1:14" ht="15" thickBot="1" x14ac:dyDescent="0.35">
      <c r="A42" s="2" t="s">
        <v>78</v>
      </c>
      <c r="B42" s="56">
        <f>E9</f>
        <v>330</v>
      </c>
      <c r="C42" s="56"/>
      <c r="D42" s="56"/>
      <c r="E42" s="56"/>
      <c r="G42" s="2" t="s">
        <v>97</v>
      </c>
      <c r="H42" s="2">
        <f>22/B42</f>
        <v>6.6666666666666666E-2</v>
      </c>
      <c r="I42" s="2">
        <f>28/B42</f>
        <v>8.4848484848484854E-2</v>
      </c>
      <c r="J42" s="44">
        <f>32/B42</f>
        <v>9.696969696969697E-2</v>
      </c>
      <c r="K42" s="91"/>
      <c r="M42" s="88"/>
    </row>
    <row r="43" spans="1:14" ht="15" thickBot="1" x14ac:dyDescent="0.35">
      <c r="A43" s="92" t="s">
        <v>30</v>
      </c>
      <c r="B43" s="93"/>
      <c r="C43" s="93"/>
      <c r="D43" s="93"/>
      <c r="E43" s="94"/>
      <c r="G43" s="92" t="s">
        <v>30</v>
      </c>
      <c r="H43" s="93"/>
      <c r="I43" s="93"/>
      <c r="J43" s="93"/>
      <c r="K43" s="94"/>
      <c r="M43" s="39" t="s">
        <v>30</v>
      </c>
      <c r="N43" s="59"/>
    </row>
    <row r="44" spans="1:14" ht="15" thickBot="1" x14ac:dyDescent="0.35">
      <c r="A44" s="7" t="s">
        <v>94</v>
      </c>
      <c r="B44" s="1" t="s">
        <v>31</v>
      </c>
      <c r="C44" s="1"/>
      <c r="D44" s="1"/>
      <c r="E44" s="1"/>
      <c r="G44" s="4"/>
      <c r="H44" s="5" t="s">
        <v>79</v>
      </c>
      <c r="I44" s="6" t="s">
        <v>80</v>
      </c>
      <c r="J44" s="43" t="s">
        <v>81</v>
      </c>
      <c r="K44" s="55" t="s">
        <v>83</v>
      </c>
      <c r="M44" s="88">
        <v>10</v>
      </c>
      <c r="N44" s="57" t="str">
        <f t="shared" ref="N44" si="5">IF(J45&lt;M44,"OK","NOK")</f>
        <v>OK</v>
      </c>
    </row>
    <row r="45" spans="1:14" ht="15" thickBot="1" x14ac:dyDescent="0.35">
      <c r="A45" s="2" t="s">
        <v>77</v>
      </c>
      <c r="B45" s="56">
        <f>C5</f>
        <v>1053</v>
      </c>
      <c r="C45" s="56"/>
      <c r="D45" s="56"/>
      <c r="E45" s="56"/>
      <c r="G45" s="2" t="s">
        <v>95</v>
      </c>
      <c r="H45" s="2">
        <f>22/B45</f>
        <v>2.0892687559354226E-2</v>
      </c>
      <c r="I45" s="2">
        <f>28/B45</f>
        <v>2.6590693257359924E-2</v>
      </c>
      <c r="J45" s="44">
        <f>32/B45</f>
        <v>3.0389363722697058E-2</v>
      </c>
      <c r="K45" s="89">
        <v>0</v>
      </c>
      <c r="M45" s="88"/>
    </row>
    <row r="46" spans="1:14" ht="15" thickBot="1" x14ac:dyDescent="0.35">
      <c r="A46" s="2" t="s">
        <v>76</v>
      </c>
      <c r="B46" s="56">
        <f>D5</f>
        <v>1170</v>
      </c>
      <c r="C46" s="56"/>
      <c r="D46" s="56"/>
      <c r="E46" s="56"/>
      <c r="G46" s="2" t="s">
        <v>96</v>
      </c>
      <c r="H46" s="2">
        <f>22/B46</f>
        <v>1.8803418803418803E-2</v>
      </c>
      <c r="I46" s="2">
        <f>28/B46</f>
        <v>2.3931623931623933E-2</v>
      </c>
      <c r="J46" s="44">
        <f>32/B46</f>
        <v>2.735042735042735E-2</v>
      </c>
      <c r="K46" s="90"/>
      <c r="M46" s="88"/>
    </row>
    <row r="47" spans="1:14" ht="15" thickBot="1" x14ac:dyDescent="0.35">
      <c r="A47" s="2" t="s">
        <v>78</v>
      </c>
      <c r="B47" s="56">
        <f>E5</f>
        <v>1287</v>
      </c>
      <c r="C47" s="56"/>
      <c r="D47" s="56"/>
      <c r="E47" s="56"/>
      <c r="G47" s="2" t="s">
        <v>97</v>
      </c>
      <c r="H47" s="2">
        <f>22/B47</f>
        <v>1.7094017094017096E-2</v>
      </c>
      <c r="I47" s="2">
        <f>28/B47</f>
        <v>2.1756021756021756E-2</v>
      </c>
      <c r="J47" s="44">
        <f>32/B47</f>
        <v>2.4864024864024864E-2</v>
      </c>
      <c r="K47" s="91"/>
      <c r="M47" s="88"/>
    </row>
    <row r="48" spans="1:14" ht="15" thickBot="1" x14ac:dyDescent="0.35">
      <c r="A48" s="92" t="s">
        <v>32</v>
      </c>
      <c r="B48" s="93"/>
      <c r="C48" s="93"/>
      <c r="D48" s="93"/>
      <c r="E48" s="94"/>
      <c r="G48" s="92" t="s">
        <v>32</v>
      </c>
      <c r="H48" s="93"/>
      <c r="I48" s="93"/>
      <c r="J48" s="93"/>
      <c r="K48" s="94"/>
      <c r="M48" s="40" t="s">
        <v>32</v>
      </c>
      <c r="N48" s="59"/>
    </row>
    <row r="49" spans="1:14" ht="15" thickBot="1" x14ac:dyDescent="0.35">
      <c r="A49" s="7" t="s">
        <v>94</v>
      </c>
      <c r="B49" s="1" t="s">
        <v>33</v>
      </c>
      <c r="C49" s="1" t="s">
        <v>34</v>
      </c>
      <c r="D49" s="1" t="s">
        <v>35</v>
      </c>
      <c r="E49" s="1" t="s">
        <v>36</v>
      </c>
      <c r="G49" s="4"/>
      <c r="H49" s="5" t="s">
        <v>79</v>
      </c>
      <c r="I49" s="6" t="s">
        <v>80</v>
      </c>
      <c r="J49" s="43" t="s">
        <v>81</v>
      </c>
      <c r="K49" s="55" t="s">
        <v>83</v>
      </c>
      <c r="M49" s="88">
        <v>3</v>
      </c>
      <c r="N49" s="57" t="str">
        <f t="shared" ref="N49" si="6">IF(J50&lt;M49,"OK","NOK")</f>
        <v>OK</v>
      </c>
    </row>
    <row r="50" spans="1:14" ht="15" thickBot="1" x14ac:dyDescent="0.35">
      <c r="A50" s="2" t="s">
        <v>77</v>
      </c>
      <c r="B50" s="56">
        <f>C5</f>
        <v>1053</v>
      </c>
      <c r="C50" s="56">
        <f>C5</f>
        <v>1053</v>
      </c>
      <c r="D50" s="56">
        <f>C10</f>
        <v>216</v>
      </c>
      <c r="E50" s="56">
        <f>C12</f>
        <v>195.75</v>
      </c>
      <c r="G50" s="2" t="s">
        <v>95</v>
      </c>
      <c r="H50" s="2">
        <f>(22-K$50)/$B50+(22-K$50)/$C50+(22-K$50)/D50+(22-K$50)/E50</f>
        <v>0.24555170776435148</v>
      </c>
      <c r="I50" s="2">
        <f>(28-K$50)/$B50+(28-K$50)/$C50+(28-K$50)/D50+(28-K$50)/E50</f>
        <v>0.31537683793430921</v>
      </c>
      <c r="J50" s="44">
        <f>(32-K$50)/$B50+(32-K$50)/$C50+(32-K$50)/D50+(32-K$50)/E50</f>
        <v>0.36192692471428106</v>
      </c>
      <c r="K50" s="89">
        <v>0.9</v>
      </c>
      <c r="M50" s="88"/>
    </row>
    <row r="51" spans="1:14" ht="15" thickBot="1" x14ac:dyDescent="0.35">
      <c r="A51" s="2" t="s">
        <v>76</v>
      </c>
      <c r="B51" s="56">
        <f>D5</f>
        <v>1170</v>
      </c>
      <c r="C51" s="56">
        <f>D5</f>
        <v>1170</v>
      </c>
      <c r="D51" s="56">
        <f>D10</f>
        <v>240</v>
      </c>
      <c r="E51" s="56">
        <f>D12</f>
        <v>217.5</v>
      </c>
      <c r="G51" s="2" t="s">
        <v>96</v>
      </c>
      <c r="H51" s="2">
        <f t="shared" ref="H51:H52" si="7">(22-K$50)/$B51+(22-K$50)/$C51+(22-K$50)/D51+(22-K$50)/E51</f>
        <v>0.22099653698791633</v>
      </c>
      <c r="I51" s="2">
        <f t="shared" ref="I51:I52" si="8">(28-K$50)/$B51+(28-K$50)/$C51+(28-K$50)/D51+(28-K$50)/E51</f>
        <v>0.28383915414087829</v>
      </c>
      <c r="J51" s="44">
        <f t="shared" ref="J51:J52" si="9">(32-K$50)/$B51+(32-K$50)/$C51+(32-K$50)/D51+(32-K$50)/E51</f>
        <v>0.32573423224285292</v>
      </c>
      <c r="K51" s="90"/>
      <c r="M51" s="88"/>
    </row>
    <row r="52" spans="1:14" ht="15" thickBot="1" x14ac:dyDescent="0.35">
      <c r="A52" s="2" t="s">
        <v>78</v>
      </c>
      <c r="B52" s="56">
        <f>E5</f>
        <v>1287</v>
      </c>
      <c r="C52" s="56">
        <f>E5</f>
        <v>1287</v>
      </c>
      <c r="D52" s="56">
        <f>E10</f>
        <v>264</v>
      </c>
      <c r="E52" s="56">
        <f>E12</f>
        <v>239.25000000000003</v>
      </c>
      <c r="G52" s="2" t="s">
        <v>97</v>
      </c>
      <c r="H52" s="2">
        <f t="shared" si="7"/>
        <v>0.20090594271628753</v>
      </c>
      <c r="I52" s="2">
        <f t="shared" si="8"/>
        <v>0.25803559467352571</v>
      </c>
      <c r="J52" s="44">
        <f t="shared" si="9"/>
        <v>0.29612202931168452</v>
      </c>
      <c r="K52" s="91"/>
      <c r="M52" s="88"/>
    </row>
    <row r="53" spans="1:14" ht="15" thickBot="1" x14ac:dyDescent="0.35">
      <c r="A53" s="92" t="s">
        <v>37</v>
      </c>
      <c r="B53" s="93"/>
      <c r="C53" s="93"/>
      <c r="D53" s="93"/>
      <c r="E53" s="94"/>
      <c r="G53" s="92" t="s">
        <v>37</v>
      </c>
      <c r="H53" s="93"/>
      <c r="I53" s="93"/>
      <c r="J53" s="93"/>
      <c r="K53" s="94"/>
      <c r="M53" s="40" t="s">
        <v>37</v>
      </c>
      <c r="N53" s="59"/>
    </row>
    <row r="54" spans="1:14" ht="15" thickBot="1" x14ac:dyDescent="0.35">
      <c r="A54" s="7" t="s">
        <v>94</v>
      </c>
      <c r="B54" s="1" t="s">
        <v>35</v>
      </c>
      <c r="C54" s="1" t="s">
        <v>36</v>
      </c>
      <c r="D54" s="1"/>
      <c r="E54" s="1"/>
      <c r="G54" s="4"/>
      <c r="H54" s="5" t="s">
        <v>79</v>
      </c>
      <c r="I54" s="6" t="s">
        <v>80</v>
      </c>
      <c r="J54" s="43" t="s">
        <v>81</v>
      </c>
      <c r="K54" s="55" t="s">
        <v>83</v>
      </c>
      <c r="M54" s="88">
        <v>0.2</v>
      </c>
      <c r="N54" s="58" t="str">
        <f t="shared" ref="N54" si="10">IF(J55&lt;M54,"OK","NOK")</f>
        <v>NOK</v>
      </c>
    </row>
    <row r="55" spans="1:14" ht="15" thickBot="1" x14ac:dyDescent="0.35">
      <c r="A55" s="2" t="s">
        <v>77</v>
      </c>
      <c r="B55" s="56">
        <f>C10</f>
        <v>216</v>
      </c>
      <c r="C55" s="56">
        <f>C12</f>
        <v>195.75</v>
      </c>
      <c r="D55" s="56"/>
      <c r="E55" s="56"/>
      <c r="G55" s="2" t="s">
        <v>95</v>
      </c>
      <c r="H55" s="61">
        <f>(22-K$55)/$B55+(22-K$55)/$C55</f>
        <v>0.20547573435504474</v>
      </c>
      <c r="I55" s="61">
        <f>(28-K$55)/$B55+(28-K$55)/$C55</f>
        <v>0.26390485312899103</v>
      </c>
      <c r="J55" s="60">
        <f>(32-K$55)/$B55+(32-K$55)/$C55</f>
        <v>0.30285759897828868</v>
      </c>
      <c r="K55" s="89">
        <v>0.9</v>
      </c>
      <c r="M55" s="88"/>
    </row>
    <row r="56" spans="1:14" ht="15" thickBot="1" x14ac:dyDescent="0.35">
      <c r="A56" s="2" t="s">
        <v>76</v>
      </c>
      <c r="B56" s="56">
        <f>D10</f>
        <v>240</v>
      </c>
      <c r="C56" s="56">
        <f>D12</f>
        <v>217.5</v>
      </c>
      <c r="D56" s="56"/>
      <c r="E56" s="56"/>
      <c r="G56" s="2" t="s">
        <v>96</v>
      </c>
      <c r="H56" s="2">
        <f>(22-K$55)/$B56+(22-K$55)/$C56</f>
        <v>0.18492816091954023</v>
      </c>
      <c r="I56" s="61">
        <f t="shared" ref="I56:I57" si="11">(28-K$55)/$B56+(28-K$55)/$C56</f>
        <v>0.23751436781609198</v>
      </c>
      <c r="J56" s="60">
        <f t="shared" ref="J56:J57" si="12">(32-K$55)/$B56+(32-K$55)/$C56</f>
        <v>0.27257183908045979</v>
      </c>
      <c r="K56" s="90"/>
      <c r="M56" s="88"/>
    </row>
    <row r="57" spans="1:14" ht="15" thickBot="1" x14ac:dyDescent="0.35">
      <c r="A57" s="2" t="s">
        <v>78</v>
      </c>
      <c r="B57" s="56">
        <f>E10</f>
        <v>264</v>
      </c>
      <c r="C57" s="56">
        <f>E12</f>
        <v>239.25000000000003</v>
      </c>
      <c r="D57" s="56"/>
      <c r="E57" s="56"/>
      <c r="G57" s="2" t="s">
        <v>97</v>
      </c>
      <c r="H57" s="2">
        <f>(22-K$55)/$B57+(22-K$55)/$C57</f>
        <v>0.16811650992685476</v>
      </c>
      <c r="I57" s="61">
        <f t="shared" si="11"/>
        <v>0.2159221525600836</v>
      </c>
      <c r="J57" s="60">
        <f t="shared" si="12"/>
        <v>0.24779258098223617</v>
      </c>
      <c r="K57" s="91"/>
      <c r="M57" s="88"/>
    </row>
    <row r="58" spans="1:14" ht="15.75" customHeight="1" thickBot="1" x14ac:dyDescent="0.35">
      <c r="A58" s="92" t="s">
        <v>38</v>
      </c>
      <c r="B58" s="93"/>
      <c r="C58" s="93"/>
      <c r="D58" s="93"/>
      <c r="E58" s="94"/>
      <c r="G58" s="92" t="s">
        <v>38</v>
      </c>
      <c r="H58" s="93"/>
      <c r="I58" s="93"/>
      <c r="J58" s="93"/>
      <c r="K58" s="94"/>
      <c r="M58" s="40" t="s">
        <v>38</v>
      </c>
      <c r="N58" s="59"/>
    </row>
    <row r="59" spans="1:14" ht="15" thickBot="1" x14ac:dyDescent="0.35">
      <c r="A59" s="7" t="s">
        <v>94</v>
      </c>
      <c r="B59" s="1" t="s">
        <v>39</v>
      </c>
      <c r="C59" s="1" t="s">
        <v>40</v>
      </c>
      <c r="D59" s="1" t="s">
        <v>41</v>
      </c>
      <c r="E59" s="1"/>
      <c r="G59" s="4"/>
      <c r="H59" s="5" t="s">
        <v>79</v>
      </c>
      <c r="I59" s="6" t="s">
        <v>80</v>
      </c>
      <c r="J59" s="43" t="s">
        <v>81</v>
      </c>
      <c r="K59" s="55" t="s">
        <v>83</v>
      </c>
      <c r="M59" s="88">
        <v>0.2</v>
      </c>
      <c r="N59" s="57" t="str">
        <f t="shared" ref="N59" si="13">IF(J60&lt;M59,"OK","NOK")</f>
        <v>OK</v>
      </c>
    </row>
    <row r="60" spans="1:14" ht="15" thickBot="1" x14ac:dyDescent="0.35">
      <c r="A60" s="2" t="s">
        <v>77</v>
      </c>
      <c r="B60" s="56">
        <f>C5</f>
        <v>1053</v>
      </c>
      <c r="C60" s="56">
        <f>C8</f>
        <v>270</v>
      </c>
      <c r="D60" s="56">
        <f>C5</f>
        <v>1053</v>
      </c>
      <c r="E60" s="56"/>
      <c r="G60" s="2" t="s">
        <v>95</v>
      </c>
      <c r="H60" s="2">
        <f>22/$B60+22/$C60+22/D60</f>
        <v>0.12326685660018993</v>
      </c>
      <c r="I60" s="2">
        <f>28/$B60+28/$C60+28/D60</f>
        <v>0.15688509021842356</v>
      </c>
      <c r="J60" s="44">
        <f>32/$B60+32/$C60+32/D60</f>
        <v>0.17929724596391267</v>
      </c>
      <c r="K60" s="89">
        <v>0</v>
      </c>
      <c r="M60" s="88"/>
    </row>
    <row r="61" spans="1:14" ht="15" thickBot="1" x14ac:dyDescent="0.35">
      <c r="A61" s="2" t="s">
        <v>76</v>
      </c>
      <c r="B61" s="56">
        <f>D5</f>
        <v>1170</v>
      </c>
      <c r="C61" s="56">
        <f>D8</f>
        <v>300</v>
      </c>
      <c r="D61" s="56">
        <f>D5</f>
        <v>1170</v>
      </c>
      <c r="E61" s="56"/>
      <c r="G61" s="2" t="s">
        <v>96</v>
      </c>
      <c r="H61" s="2">
        <f>22/$B61+22/$C61+22/D61</f>
        <v>0.11094017094017095</v>
      </c>
      <c r="I61" s="2">
        <f>28/$B61+28/$C61+28/D61</f>
        <v>0.14119658119658121</v>
      </c>
      <c r="J61" s="44">
        <f>32/$B61+32/$C61+32/D61</f>
        <v>0.16136752136752136</v>
      </c>
      <c r="K61" s="90"/>
      <c r="M61" s="88"/>
    </row>
    <row r="62" spans="1:14" ht="15" thickBot="1" x14ac:dyDescent="0.35">
      <c r="A62" s="2" t="s">
        <v>78</v>
      </c>
      <c r="B62" s="56">
        <f>E5</f>
        <v>1287</v>
      </c>
      <c r="C62" s="56">
        <f>E8</f>
        <v>330</v>
      </c>
      <c r="D62" s="56">
        <f>D5</f>
        <v>1170</v>
      </c>
      <c r="E62" s="56"/>
      <c r="G62" s="2" t="s">
        <v>97</v>
      </c>
      <c r="H62" s="2">
        <f>22/$B62+22/$C62+22/D62</f>
        <v>0.10256410256410257</v>
      </c>
      <c r="I62" s="2">
        <f>28/$B62+28/$C62+28/D62</f>
        <v>0.13053613053613056</v>
      </c>
      <c r="J62" s="44">
        <f>32/$B62+32/$C62+32/D62</f>
        <v>0.14918414918414918</v>
      </c>
      <c r="K62" s="91"/>
      <c r="M62" s="88"/>
    </row>
    <row r="63" spans="1:14" ht="15.75" customHeight="1" thickBot="1" x14ac:dyDescent="0.35">
      <c r="A63" s="92" t="s">
        <v>42</v>
      </c>
      <c r="B63" s="93"/>
      <c r="C63" s="93"/>
      <c r="D63" s="93"/>
      <c r="E63" s="94"/>
      <c r="G63" s="92" t="s">
        <v>42</v>
      </c>
      <c r="H63" s="93"/>
      <c r="I63" s="93"/>
      <c r="J63" s="93"/>
      <c r="K63" s="94"/>
      <c r="M63" s="40" t="s">
        <v>42</v>
      </c>
      <c r="N63" s="59"/>
    </row>
    <row r="64" spans="1:14" ht="15.75" customHeight="1" thickBot="1" x14ac:dyDescent="0.35">
      <c r="A64" s="7" t="s">
        <v>94</v>
      </c>
      <c r="B64" s="1" t="s">
        <v>41</v>
      </c>
      <c r="C64" s="1"/>
      <c r="D64" s="1"/>
      <c r="E64" s="1"/>
      <c r="G64" s="4"/>
      <c r="H64" s="5" t="s">
        <v>79</v>
      </c>
      <c r="I64" s="6" t="s">
        <v>80</v>
      </c>
      <c r="J64" s="43" t="s">
        <v>81</v>
      </c>
      <c r="K64" s="55" t="s">
        <v>83</v>
      </c>
      <c r="M64" s="88">
        <v>0.1</v>
      </c>
      <c r="N64" s="57" t="str">
        <f t="shared" ref="N64" si="14">IF(J65&lt;M64,"OK","NOK")</f>
        <v>OK</v>
      </c>
    </row>
    <row r="65" spans="1:14" ht="15" thickBot="1" x14ac:dyDescent="0.35">
      <c r="A65" s="2" t="s">
        <v>77</v>
      </c>
      <c r="B65" s="56">
        <f>C5</f>
        <v>1053</v>
      </c>
      <c r="C65" s="56"/>
      <c r="D65" s="56"/>
      <c r="E65" s="56"/>
      <c r="G65" s="2" t="s">
        <v>95</v>
      </c>
      <c r="H65" s="2">
        <f>(22-K$65)/B65</f>
        <v>2.0227920227920228E-2</v>
      </c>
      <c r="I65" s="2">
        <f>(28-K$65)/B65</f>
        <v>2.5925925925925925E-2</v>
      </c>
      <c r="J65" s="44">
        <f>(32-K$65)/B65</f>
        <v>2.9724596391263059E-2</v>
      </c>
      <c r="K65" s="89">
        <v>0.7</v>
      </c>
      <c r="M65" s="88"/>
    </row>
    <row r="66" spans="1:14" ht="15" thickBot="1" x14ac:dyDescent="0.35">
      <c r="A66" s="2" t="s">
        <v>76</v>
      </c>
      <c r="B66" s="56">
        <f>D5</f>
        <v>1170</v>
      </c>
      <c r="C66" s="56"/>
      <c r="D66" s="56"/>
      <c r="E66" s="56"/>
      <c r="G66" s="2" t="s">
        <v>96</v>
      </c>
      <c r="H66" s="2">
        <f t="shared" ref="H66:H67" si="15">(22-K$65)/B66</f>
        <v>1.8205128205128207E-2</v>
      </c>
      <c r="I66" s="2">
        <f t="shared" ref="I66:I67" si="16">(28-K$65)/B66</f>
        <v>2.3333333333333334E-2</v>
      </c>
      <c r="J66" s="44">
        <f t="shared" ref="J66:J67" si="17">(32-K$65)/B66</f>
        <v>2.6752136752136751E-2</v>
      </c>
      <c r="K66" s="90"/>
      <c r="M66" s="88"/>
    </row>
    <row r="67" spans="1:14" ht="15" thickBot="1" x14ac:dyDescent="0.35">
      <c r="A67" s="2" t="s">
        <v>78</v>
      </c>
      <c r="B67" s="56">
        <f>E5</f>
        <v>1287</v>
      </c>
      <c r="C67" s="56"/>
      <c r="D67" s="56"/>
      <c r="E67" s="56"/>
      <c r="G67" s="2" t="s">
        <v>97</v>
      </c>
      <c r="H67" s="2">
        <f t="shared" si="15"/>
        <v>1.655011655011655E-2</v>
      </c>
      <c r="I67" s="2">
        <f t="shared" si="16"/>
        <v>2.1212121212121213E-2</v>
      </c>
      <c r="J67" s="44">
        <f t="shared" si="17"/>
        <v>2.4320124320124321E-2</v>
      </c>
      <c r="K67" s="91"/>
      <c r="M67" s="88"/>
    </row>
    <row r="68" spans="1:14" ht="15" thickBot="1" x14ac:dyDescent="0.35">
      <c r="A68" s="92" t="s">
        <v>43</v>
      </c>
      <c r="B68" s="93"/>
      <c r="C68" s="93"/>
      <c r="D68" s="93"/>
      <c r="E68" s="94"/>
      <c r="G68" s="92" t="s">
        <v>43</v>
      </c>
      <c r="H68" s="93"/>
      <c r="I68" s="93"/>
      <c r="J68" s="93"/>
      <c r="K68" s="94"/>
      <c r="M68" s="40" t="s">
        <v>43</v>
      </c>
      <c r="N68" s="59"/>
    </row>
    <row r="69" spans="1:14" ht="15" thickBot="1" x14ac:dyDescent="0.35">
      <c r="A69" s="7" t="s">
        <v>94</v>
      </c>
      <c r="B69" s="1" t="s">
        <v>44</v>
      </c>
      <c r="C69" s="1" t="s">
        <v>45</v>
      </c>
      <c r="D69" s="1"/>
      <c r="E69" s="1"/>
      <c r="G69" s="4"/>
      <c r="H69" s="5" t="s">
        <v>79</v>
      </c>
      <c r="I69" s="6" t="s">
        <v>80</v>
      </c>
      <c r="J69" s="43" t="s">
        <v>81</v>
      </c>
      <c r="K69" s="55" t="s">
        <v>83</v>
      </c>
      <c r="M69" s="88">
        <v>0.1</v>
      </c>
      <c r="N69" s="57" t="str">
        <f t="shared" ref="N69" si="18">IF(J70&lt;M69,"OK","NOK")</f>
        <v>OK</v>
      </c>
    </row>
    <row r="70" spans="1:14" ht="15" thickBot="1" x14ac:dyDescent="0.35">
      <c r="A70" s="2" t="s">
        <v>77</v>
      </c>
      <c r="B70" s="56">
        <f>C5</f>
        <v>1053</v>
      </c>
      <c r="C70" s="56">
        <f>C5</f>
        <v>1053</v>
      </c>
      <c r="D70" s="56"/>
      <c r="E70" s="56"/>
      <c r="G70" s="2" t="s">
        <v>95</v>
      </c>
      <c r="H70" s="2">
        <f>22/$B70+22/$C70</f>
        <v>4.1785375118708452E-2</v>
      </c>
      <c r="I70" s="2">
        <f>28/$B70+28/$C70</f>
        <v>5.3181386514719847E-2</v>
      </c>
      <c r="J70" s="44">
        <f>32/$B70+32/$C70</f>
        <v>6.0778727445394115E-2</v>
      </c>
      <c r="K70" s="89">
        <v>0</v>
      </c>
      <c r="M70" s="88"/>
    </row>
    <row r="71" spans="1:14" ht="15" thickBot="1" x14ac:dyDescent="0.35">
      <c r="A71" s="2" t="s">
        <v>76</v>
      </c>
      <c r="B71" s="56">
        <f>D5</f>
        <v>1170</v>
      </c>
      <c r="C71" s="56">
        <f>D5</f>
        <v>1170</v>
      </c>
      <c r="D71" s="56"/>
      <c r="E71" s="56"/>
      <c r="G71" s="2" t="s">
        <v>96</v>
      </c>
      <c r="H71" s="2">
        <f>22/$B71+22/$C71</f>
        <v>3.7606837606837605E-2</v>
      </c>
      <c r="I71" s="2">
        <f>28/$B71+28/$C71</f>
        <v>4.7863247863247867E-2</v>
      </c>
      <c r="J71" s="44">
        <f>32/$B71+32/$C71</f>
        <v>5.4700854700854701E-2</v>
      </c>
      <c r="K71" s="90"/>
      <c r="M71" s="88"/>
    </row>
    <row r="72" spans="1:14" ht="15" thickBot="1" x14ac:dyDescent="0.35">
      <c r="A72" s="2" t="s">
        <v>78</v>
      </c>
      <c r="B72" s="56">
        <f>E5</f>
        <v>1287</v>
      </c>
      <c r="C72" s="56">
        <f>E5</f>
        <v>1287</v>
      </c>
      <c r="D72" s="56"/>
      <c r="E72" s="56"/>
      <c r="G72" s="2" t="s">
        <v>97</v>
      </c>
      <c r="H72" s="2">
        <f>22/$B72+22/$C72</f>
        <v>3.4188034188034191E-2</v>
      </c>
      <c r="I72" s="2">
        <f>28/$B72+28/$C72</f>
        <v>4.3512043512043512E-2</v>
      </c>
      <c r="J72" s="44">
        <f>32/$B72+32/$C72</f>
        <v>4.9728049728049728E-2</v>
      </c>
      <c r="K72" s="91"/>
      <c r="M72" s="88"/>
    </row>
    <row r="73" spans="1:14" ht="15" thickBot="1" x14ac:dyDescent="0.35">
      <c r="A73" s="92" t="s">
        <v>46</v>
      </c>
      <c r="B73" s="93"/>
      <c r="C73" s="93"/>
      <c r="D73" s="93"/>
      <c r="E73" s="94"/>
      <c r="G73" s="92" t="s">
        <v>46</v>
      </c>
      <c r="H73" s="93"/>
      <c r="I73" s="93"/>
      <c r="J73" s="93"/>
      <c r="K73" s="94"/>
      <c r="M73" s="40" t="s">
        <v>46</v>
      </c>
      <c r="N73" s="59"/>
    </row>
    <row r="74" spans="1:14" ht="15" thickBot="1" x14ac:dyDescent="0.35">
      <c r="A74" s="7" t="s">
        <v>94</v>
      </c>
      <c r="B74" s="1" t="s">
        <v>47</v>
      </c>
      <c r="C74" s="1"/>
      <c r="D74" s="1"/>
      <c r="E74" s="1"/>
      <c r="G74" s="4"/>
      <c r="H74" s="5" t="s">
        <v>79</v>
      </c>
      <c r="I74" s="6" t="s">
        <v>80</v>
      </c>
      <c r="J74" s="43" t="s">
        <v>81</v>
      </c>
      <c r="K74" s="55" t="s">
        <v>83</v>
      </c>
      <c r="M74" s="88">
        <v>0.1</v>
      </c>
      <c r="N74" s="57" t="str">
        <f t="shared" ref="N74" si="19">IF(J75&lt;M74,"OK","NOK")</f>
        <v>OK</v>
      </c>
    </row>
    <row r="75" spans="1:14" ht="15" thickBot="1" x14ac:dyDescent="0.35">
      <c r="A75" s="2" t="s">
        <v>77</v>
      </c>
      <c r="B75" s="56">
        <f>C5</f>
        <v>1053</v>
      </c>
      <c r="C75" s="56"/>
      <c r="D75" s="56"/>
      <c r="E75" s="56"/>
      <c r="G75" s="2" t="s">
        <v>95</v>
      </c>
      <c r="H75" s="2">
        <f>(22-K$75)/B75</f>
        <v>2.0227920227920228E-2</v>
      </c>
      <c r="I75" s="2">
        <f>(28-K$75)/B75</f>
        <v>2.5925925925925925E-2</v>
      </c>
      <c r="J75" s="44">
        <f>(32-K$75)/B75</f>
        <v>2.9724596391263059E-2</v>
      </c>
      <c r="K75" s="89">
        <v>0.7</v>
      </c>
      <c r="M75" s="88"/>
    </row>
    <row r="76" spans="1:14" ht="15" thickBot="1" x14ac:dyDescent="0.35">
      <c r="A76" s="2" t="s">
        <v>76</v>
      </c>
      <c r="B76" s="56">
        <f>D5</f>
        <v>1170</v>
      </c>
      <c r="C76" s="56"/>
      <c r="D76" s="56"/>
      <c r="E76" s="56"/>
      <c r="G76" s="2" t="s">
        <v>96</v>
      </c>
      <c r="H76" s="2">
        <f t="shared" ref="H76:H77" si="20">(22-K$75)/B76</f>
        <v>1.8205128205128207E-2</v>
      </c>
      <c r="I76" s="2">
        <f>(28-K$75)/B76</f>
        <v>2.3333333333333334E-2</v>
      </c>
      <c r="J76" s="44">
        <f>(32-K$75)/B76</f>
        <v>2.6752136752136751E-2</v>
      </c>
      <c r="K76" s="90"/>
      <c r="M76" s="88"/>
    </row>
    <row r="77" spans="1:14" ht="15" thickBot="1" x14ac:dyDescent="0.35">
      <c r="A77" s="2" t="s">
        <v>78</v>
      </c>
      <c r="B77" s="56">
        <f>E5</f>
        <v>1287</v>
      </c>
      <c r="C77" s="56"/>
      <c r="D77" s="56"/>
      <c r="E77" s="56"/>
      <c r="G77" s="2" t="s">
        <v>97</v>
      </c>
      <c r="H77" s="2">
        <f t="shared" si="20"/>
        <v>1.655011655011655E-2</v>
      </c>
      <c r="I77" s="2">
        <f>(28-K$75)/B77</f>
        <v>2.1212121212121213E-2</v>
      </c>
      <c r="J77" s="44">
        <f>(32-K$75)/B77</f>
        <v>2.4320124320124321E-2</v>
      </c>
      <c r="K77" s="91"/>
      <c r="M77" s="88"/>
    </row>
    <row r="78" spans="1:14" ht="15.75" customHeight="1" thickBot="1" x14ac:dyDescent="0.35">
      <c r="A78" s="92" t="s">
        <v>48</v>
      </c>
      <c r="B78" s="93"/>
      <c r="C78" s="93"/>
      <c r="D78" s="93"/>
      <c r="E78" s="94"/>
      <c r="G78" s="92" t="s">
        <v>48</v>
      </c>
      <c r="H78" s="93"/>
      <c r="I78" s="93"/>
      <c r="J78" s="93"/>
      <c r="K78" s="94"/>
      <c r="M78" s="40" t="s">
        <v>48</v>
      </c>
      <c r="N78" s="59"/>
    </row>
    <row r="79" spans="1:14" ht="15" thickBot="1" x14ac:dyDescent="0.35">
      <c r="A79" s="7" t="s">
        <v>94</v>
      </c>
      <c r="B79" s="1" t="s">
        <v>49</v>
      </c>
      <c r="C79" s="1"/>
      <c r="D79" s="1"/>
      <c r="E79" s="1"/>
      <c r="G79" s="4"/>
      <c r="H79" s="5" t="s">
        <v>79</v>
      </c>
      <c r="I79" s="6" t="s">
        <v>80</v>
      </c>
      <c r="J79" s="43" t="s">
        <v>81</v>
      </c>
      <c r="K79" s="55" t="s">
        <v>83</v>
      </c>
      <c r="M79" s="88">
        <v>0.1</v>
      </c>
      <c r="N79" s="57" t="str">
        <f t="shared" ref="N79" si="21">IF(J80&lt;M79,"OK","NOK")</f>
        <v>OK</v>
      </c>
    </row>
    <row r="80" spans="1:14" ht="15" thickBot="1" x14ac:dyDescent="0.35">
      <c r="A80" s="2" t="s">
        <v>77</v>
      </c>
      <c r="B80" s="56">
        <f>C5</f>
        <v>1053</v>
      </c>
      <c r="C80" s="56"/>
      <c r="D80" s="56"/>
      <c r="E80" s="56"/>
      <c r="G80" s="2" t="s">
        <v>95</v>
      </c>
      <c r="H80" s="2">
        <f>(22-K$80)/B80</f>
        <v>2.0227920227920228E-2</v>
      </c>
      <c r="I80" s="2">
        <f>(28-K$80)/B80</f>
        <v>2.5925925925925925E-2</v>
      </c>
      <c r="J80" s="44">
        <f>(32-K$80)/B80</f>
        <v>2.9724596391263059E-2</v>
      </c>
      <c r="K80" s="89">
        <v>0.7</v>
      </c>
      <c r="M80" s="88"/>
    </row>
    <row r="81" spans="1:14" ht="15" thickBot="1" x14ac:dyDescent="0.35">
      <c r="A81" s="2" t="s">
        <v>76</v>
      </c>
      <c r="B81" s="56">
        <f>D5</f>
        <v>1170</v>
      </c>
      <c r="C81" s="56"/>
      <c r="D81" s="56"/>
      <c r="E81" s="56"/>
      <c r="G81" s="2" t="s">
        <v>96</v>
      </c>
      <c r="H81" s="2">
        <f>(22-K$80)/B81</f>
        <v>1.8205128205128207E-2</v>
      </c>
      <c r="I81" s="2">
        <f>(28-K$80)/B81</f>
        <v>2.3333333333333334E-2</v>
      </c>
      <c r="J81" s="44">
        <f>(32-K$80)/B81</f>
        <v>2.6752136752136751E-2</v>
      </c>
      <c r="K81" s="90"/>
      <c r="M81" s="88"/>
    </row>
    <row r="82" spans="1:14" ht="15" thickBot="1" x14ac:dyDescent="0.35">
      <c r="A82" s="2" t="s">
        <v>78</v>
      </c>
      <c r="B82" s="56">
        <f>E5</f>
        <v>1287</v>
      </c>
      <c r="C82" s="56"/>
      <c r="D82" s="56"/>
      <c r="E82" s="56"/>
      <c r="G82" s="2" t="s">
        <v>97</v>
      </c>
      <c r="H82" s="2">
        <f>(22-K$80)/B82</f>
        <v>1.655011655011655E-2</v>
      </c>
      <c r="I82" s="2">
        <f>(28-K$80)/B82</f>
        <v>2.1212121212121213E-2</v>
      </c>
      <c r="J82" s="44">
        <f>(32-K$80)/B82</f>
        <v>2.4320124320124321E-2</v>
      </c>
      <c r="K82" s="91"/>
      <c r="M82" s="88"/>
    </row>
    <row r="83" spans="1:14" ht="15" thickBot="1" x14ac:dyDescent="0.35">
      <c r="A83" s="92" t="s">
        <v>50</v>
      </c>
      <c r="B83" s="93"/>
      <c r="C83" s="93"/>
      <c r="D83" s="93"/>
      <c r="E83" s="94"/>
      <c r="G83" s="92" t="s">
        <v>50</v>
      </c>
      <c r="H83" s="93"/>
      <c r="I83" s="93"/>
      <c r="J83" s="93"/>
      <c r="K83" s="94"/>
      <c r="M83" s="40" t="s">
        <v>50</v>
      </c>
      <c r="N83" s="59"/>
    </row>
    <row r="84" spans="1:14" ht="15" thickBot="1" x14ac:dyDescent="0.35">
      <c r="A84" s="7" t="s">
        <v>94</v>
      </c>
      <c r="B84" s="1" t="s">
        <v>51</v>
      </c>
      <c r="C84" s="1" t="s">
        <v>52</v>
      </c>
      <c r="D84" s="1" t="s">
        <v>53</v>
      </c>
      <c r="E84" s="1" t="s">
        <v>54</v>
      </c>
      <c r="G84" s="4"/>
      <c r="H84" s="5" t="s">
        <v>79</v>
      </c>
      <c r="I84" s="6" t="s">
        <v>80</v>
      </c>
      <c r="J84" s="43" t="s">
        <v>81</v>
      </c>
      <c r="K84" s="55" t="s">
        <v>83</v>
      </c>
      <c r="M84" s="88">
        <v>3</v>
      </c>
      <c r="N84" s="57" t="str">
        <f t="shared" ref="N84" si="22">IF(J85&lt;M84,"OK","NOK")</f>
        <v>OK</v>
      </c>
    </row>
    <row r="85" spans="1:14" ht="15" thickBot="1" x14ac:dyDescent="0.35">
      <c r="A85" s="2" t="s">
        <v>77</v>
      </c>
      <c r="B85" s="56">
        <f>C13</f>
        <v>195.75</v>
      </c>
      <c r="C85" s="56">
        <f>C5</f>
        <v>1053</v>
      </c>
      <c r="D85" s="56">
        <f>C5</f>
        <v>1053</v>
      </c>
      <c r="E85" s="56">
        <f>C5</f>
        <v>1053</v>
      </c>
      <c r="G85" s="2" t="s">
        <v>95</v>
      </c>
      <c r="H85" s="2">
        <f>22/$B85+22/$C85+22/D85+22/E85</f>
        <v>0.17506631299734748</v>
      </c>
      <c r="I85" s="2">
        <f>28/$B85+28/$C85+28/D85+28/E85</f>
        <v>0.22281167108753314</v>
      </c>
      <c r="J85" s="44">
        <f>32/$B85+32/$C85+32/D85+32/E85</f>
        <v>0.25464190981432366</v>
      </c>
      <c r="K85" s="89">
        <v>0</v>
      </c>
      <c r="M85" s="88"/>
    </row>
    <row r="86" spans="1:14" ht="15" thickBot="1" x14ac:dyDescent="0.35">
      <c r="A86" s="2" t="s">
        <v>76</v>
      </c>
      <c r="B86" s="56">
        <f>D13</f>
        <v>217.5</v>
      </c>
      <c r="C86" s="56">
        <f>D5</f>
        <v>1170</v>
      </c>
      <c r="D86" s="56">
        <f>D5</f>
        <v>1170</v>
      </c>
      <c r="E86" s="56">
        <f>D5</f>
        <v>1170</v>
      </c>
      <c r="G86" s="2" t="s">
        <v>96</v>
      </c>
      <c r="H86" s="2">
        <f>22/$B86+22/$C86+22/D86+22/E86</f>
        <v>0.15755968169761272</v>
      </c>
      <c r="I86" s="2">
        <f>28/$B86+28/$C86+28/D86+28/E86</f>
        <v>0.20053050397877983</v>
      </c>
      <c r="J86" s="44">
        <f>32/$B86+32/$C86+32/D86+32/E86</f>
        <v>0.22917771883289129</v>
      </c>
      <c r="K86" s="90"/>
      <c r="M86" s="88"/>
    </row>
    <row r="87" spans="1:14" ht="15" thickBot="1" x14ac:dyDescent="0.35">
      <c r="A87" s="2" t="s">
        <v>78</v>
      </c>
      <c r="B87" s="56">
        <f>E13</f>
        <v>239.25000000000003</v>
      </c>
      <c r="C87" s="56">
        <f>E5</f>
        <v>1287</v>
      </c>
      <c r="D87" s="56">
        <f>E5</f>
        <v>1287</v>
      </c>
      <c r="E87" s="56">
        <f>E5</f>
        <v>1287</v>
      </c>
      <c r="G87" s="2" t="s">
        <v>97</v>
      </c>
      <c r="H87" s="2">
        <f>22/$B87+22/$C87+22/D87+22/E87</f>
        <v>0.14323607427055701</v>
      </c>
      <c r="I87" s="2">
        <f>28/$B87+28/$C87+28/D87+28/E87</f>
        <v>0.18230045816252713</v>
      </c>
      <c r="J87" s="44">
        <f>32/$B87+32/$C87+32/D87+32/E87</f>
        <v>0.20834338075717385</v>
      </c>
      <c r="K87" s="91"/>
      <c r="M87" s="88"/>
    </row>
    <row r="88" spans="1:14" ht="15" thickBot="1" x14ac:dyDescent="0.35">
      <c r="A88" s="92" t="s">
        <v>55</v>
      </c>
      <c r="B88" s="93"/>
      <c r="C88" s="93"/>
      <c r="D88" s="93"/>
      <c r="E88" s="94"/>
      <c r="G88" s="92" t="s">
        <v>55</v>
      </c>
      <c r="H88" s="93"/>
      <c r="I88" s="93"/>
      <c r="J88" s="93"/>
      <c r="K88" s="94"/>
      <c r="M88" s="40" t="s">
        <v>55</v>
      </c>
      <c r="N88" s="59"/>
    </row>
    <row r="89" spans="1:14" ht="15" thickBot="1" x14ac:dyDescent="0.35">
      <c r="A89" s="7" t="s">
        <v>94</v>
      </c>
      <c r="B89" s="1" t="s">
        <v>56</v>
      </c>
      <c r="C89" s="1"/>
      <c r="D89" s="1"/>
      <c r="E89" s="1"/>
      <c r="G89" s="4"/>
      <c r="H89" s="5" t="s">
        <v>79</v>
      </c>
      <c r="I89" s="6" t="s">
        <v>80</v>
      </c>
      <c r="J89" s="43" t="s">
        <v>81</v>
      </c>
      <c r="K89" s="55" t="s">
        <v>83</v>
      </c>
      <c r="M89" s="88">
        <v>0.1</v>
      </c>
      <c r="N89" s="57" t="str">
        <f t="shared" ref="N89" si="23">IF(J90&lt;M89,"OK","NOK")</f>
        <v>OK</v>
      </c>
    </row>
    <row r="90" spans="1:14" ht="15" thickBot="1" x14ac:dyDescent="0.35">
      <c r="A90" s="2" t="s">
        <v>77</v>
      </c>
      <c r="B90" s="56">
        <f>C5</f>
        <v>1053</v>
      </c>
      <c r="C90" s="56"/>
      <c r="D90" s="56"/>
      <c r="E90" s="56"/>
      <c r="G90" s="2" t="s">
        <v>95</v>
      </c>
      <c r="H90" s="2">
        <f>22/B90</f>
        <v>2.0892687559354226E-2</v>
      </c>
      <c r="I90" s="2">
        <f>28/B90</f>
        <v>2.6590693257359924E-2</v>
      </c>
      <c r="J90" s="44">
        <f>32/B90</f>
        <v>3.0389363722697058E-2</v>
      </c>
      <c r="K90" s="89">
        <v>0</v>
      </c>
      <c r="M90" s="88"/>
    </row>
    <row r="91" spans="1:14" ht="15" thickBot="1" x14ac:dyDescent="0.35">
      <c r="A91" s="2" t="s">
        <v>76</v>
      </c>
      <c r="B91" s="56">
        <f>D5</f>
        <v>1170</v>
      </c>
      <c r="C91" s="56"/>
      <c r="D91" s="56"/>
      <c r="E91" s="56"/>
      <c r="G91" s="2" t="s">
        <v>96</v>
      </c>
      <c r="H91" s="2">
        <f>22/B91</f>
        <v>1.8803418803418803E-2</v>
      </c>
      <c r="I91" s="2">
        <f>28/B91</f>
        <v>2.3931623931623933E-2</v>
      </c>
      <c r="J91" s="44">
        <f>32/B91</f>
        <v>2.735042735042735E-2</v>
      </c>
      <c r="K91" s="90"/>
      <c r="M91" s="88"/>
    </row>
    <row r="92" spans="1:14" ht="15" thickBot="1" x14ac:dyDescent="0.35">
      <c r="A92" s="2" t="s">
        <v>78</v>
      </c>
      <c r="B92" s="56">
        <f>E5</f>
        <v>1287</v>
      </c>
      <c r="C92" s="56"/>
      <c r="D92" s="56"/>
      <c r="E92" s="56"/>
      <c r="G92" s="2" t="s">
        <v>97</v>
      </c>
      <c r="H92" s="2">
        <f>22/B92</f>
        <v>1.7094017094017096E-2</v>
      </c>
      <c r="I92" s="2">
        <f>28/B92</f>
        <v>2.1756021756021756E-2</v>
      </c>
      <c r="J92" s="44">
        <f>32/B92</f>
        <v>2.4864024864024864E-2</v>
      </c>
      <c r="K92" s="91"/>
      <c r="M92" s="88"/>
    </row>
    <row r="93" spans="1:14" ht="15.75" customHeight="1" thickBot="1" x14ac:dyDescent="0.35">
      <c r="A93" s="92" t="s">
        <v>57</v>
      </c>
      <c r="B93" s="93"/>
      <c r="C93" s="93"/>
      <c r="D93" s="93"/>
      <c r="E93" s="94"/>
      <c r="G93" s="92" t="s">
        <v>57</v>
      </c>
      <c r="H93" s="93"/>
      <c r="I93" s="93"/>
      <c r="J93" s="93"/>
      <c r="K93" s="94"/>
      <c r="M93" s="40" t="s">
        <v>57</v>
      </c>
      <c r="N93" s="59"/>
    </row>
    <row r="94" spans="1:14" ht="15" thickBot="1" x14ac:dyDescent="0.35">
      <c r="A94" s="7" t="s">
        <v>94</v>
      </c>
      <c r="B94" s="1" t="s">
        <v>58</v>
      </c>
      <c r="C94" s="1" t="s">
        <v>59</v>
      </c>
      <c r="D94" s="1"/>
      <c r="E94" s="1"/>
      <c r="G94" s="4"/>
      <c r="H94" s="5" t="s">
        <v>79</v>
      </c>
      <c r="I94" s="6" t="s">
        <v>80</v>
      </c>
      <c r="J94" s="43" t="s">
        <v>81</v>
      </c>
      <c r="K94" s="55" t="s">
        <v>83</v>
      </c>
      <c r="M94" s="88">
        <v>0.1</v>
      </c>
      <c r="N94" s="57" t="str">
        <f t="shared" ref="N94" si="24">IF(J95&lt;M94,"OK","NOK")</f>
        <v>OK</v>
      </c>
    </row>
    <row r="95" spans="1:14" ht="15" thickBot="1" x14ac:dyDescent="0.35">
      <c r="A95" s="2" t="s">
        <v>77</v>
      </c>
      <c r="B95" s="56">
        <f>C5</f>
        <v>1053</v>
      </c>
      <c r="C95" s="56">
        <f>C3</f>
        <v>1053</v>
      </c>
      <c r="D95" s="56"/>
      <c r="E95" s="56"/>
      <c r="G95" s="2" t="s">
        <v>95</v>
      </c>
      <c r="H95" s="2">
        <f>22/$B95+22/$C95</f>
        <v>4.1785375118708452E-2</v>
      </c>
      <c r="I95" s="2">
        <f>28/$B95+28/$C95</f>
        <v>5.3181386514719847E-2</v>
      </c>
      <c r="J95" s="44">
        <f>32/$B95+32/$C95</f>
        <v>6.0778727445394115E-2</v>
      </c>
      <c r="K95" s="89">
        <v>0</v>
      </c>
      <c r="M95" s="88"/>
    </row>
    <row r="96" spans="1:14" ht="15" thickBot="1" x14ac:dyDescent="0.35">
      <c r="A96" s="2" t="s">
        <v>76</v>
      </c>
      <c r="B96" s="56">
        <f>D5</f>
        <v>1170</v>
      </c>
      <c r="C96" s="56">
        <f>D3</f>
        <v>1170</v>
      </c>
      <c r="D96" s="56"/>
      <c r="E96" s="56"/>
      <c r="G96" s="2" t="s">
        <v>96</v>
      </c>
      <c r="H96" s="2">
        <f>22/$B96+22/$C96</f>
        <v>3.7606837606837605E-2</v>
      </c>
      <c r="I96" s="2">
        <f>28/$B96+28/$C96</f>
        <v>4.7863247863247867E-2</v>
      </c>
      <c r="J96" s="44">
        <f>32/$B96+32/$C96</f>
        <v>5.4700854700854701E-2</v>
      </c>
      <c r="K96" s="90"/>
      <c r="M96" s="88"/>
    </row>
    <row r="97" spans="1:14" ht="15" thickBot="1" x14ac:dyDescent="0.35">
      <c r="A97" s="2" t="s">
        <v>78</v>
      </c>
      <c r="B97" s="56">
        <f>E5</f>
        <v>1287</v>
      </c>
      <c r="C97" s="56">
        <f>E3</f>
        <v>1287</v>
      </c>
      <c r="D97" s="56"/>
      <c r="E97" s="56"/>
      <c r="G97" s="2" t="s">
        <v>97</v>
      </c>
      <c r="H97" s="2">
        <f>22/$B97+22/$C97</f>
        <v>3.4188034188034191E-2</v>
      </c>
      <c r="I97" s="2">
        <f>28/$B97+28/$C97</f>
        <v>4.3512043512043512E-2</v>
      </c>
      <c r="J97" s="44">
        <f>32/$B97+32/$C97</f>
        <v>4.9728049728049728E-2</v>
      </c>
      <c r="K97" s="91"/>
      <c r="M97" s="88"/>
    </row>
    <row r="98" spans="1:14" ht="15.75" customHeight="1" thickBot="1" x14ac:dyDescent="0.35">
      <c r="A98" s="92" t="s">
        <v>60</v>
      </c>
      <c r="B98" s="93"/>
      <c r="C98" s="93"/>
      <c r="D98" s="93"/>
      <c r="E98" s="94"/>
      <c r="G98" s="92" t="s">
        <v>60</v>
      </c>
      <c r="H98" s="93"/>
      <c r="I98" s="93"/>
      <c r="J98" s="93"/>
      <c r="K98" s="94"/>
      <c r="M98" s="40" t="s">
        <v>60</v>
      </c>
      <c r="N98" s="59"/>
    </row>
    <row r="99" spans="1:14" ht="15" thickBot="1" x14ac:dyDescent="0.35">
      <c r="A99" s="7" t="s">
        <v>94</v>
      </c>
      <c r="B99" s="1" t="s">
        <v>61</v>
      </c>
      <c r="C99" s="1"/>
      <c r="D99" s="1"/>
      <c r="E99" s="1"/>
      <c r="G99" s="4"/>
      <c r="H99" s="5" t="s">
        <v>79</v>
      </c>
      <c r="I99" s="6" t="s">
        <v>80</v>
      </c>
      <c r="J99" s="43" t="s">
        <v>81</v>
      </c>
      <c r="K99" s="55" t="s">
        <v>83</v>
      </c>
      <c r="M99" s="88">
        <v>0.1</v>
      </c>
      <c r="N99" s="57" t="str">
        <f t="shared" ref="N99" si="25">IF(J100&lt;M99,"OK","NOK")</f>
        <v>OK</v>
      </c>
    </row>
    <row r="100" spans="1:14" ht="15" thickBot="1" x14ac:dyDescent="0.35">
      <c r="A100" s="2" t="s">
        <v>77</v>
      </c>
      <c r="B100" s="56">
        <f>C5</f>
        <v>1053</v>
      </c>
      <c r="C100" s="56"/>
      <c r="D100" s="56"/>
      <c r="E100" s="56"/>
      <c r="G100" s="2" t="s">
        <v>95</v>
      </c>
      <c r="H100" s="2">
        <f>22/B100</f>
        <v>2.0892687559354226E-2</v>
      </c>
      <c r="I100" s="2">
        <f>28/B100</f>
        <v>2.6590693257359924E-2</v>
      </c>
      <c r="J100" s="44">
        <f>32/B100</f>
        <v>3.0389363722697058E-2</v>
      </c>
      <c r="K100" s="89">
        <v>0</v>
      </c>
      <c r="M100" s="88"/>
    </row>
    <row r="101" spans="1:14" ht="15" thickBot="1" x14ac:dyDescent="0.35">
      <c r="A101" s="2" t="s">
        <v>76</v>
      </c>
      <c r="B101" s="56">
        <f>D5</f>
        <v>1170</v>
      </c>
      <c r="C101" s="56"/>
      <c r="D101" s="56"/>
      <c r="E101" s="56"/>
      <c r="G101" s="2" t="s">
        <v>96</v>
      </c>
      <c r="H101" s="2">
        <f>22/B101</f>
        <v>1.8803418803418803E-2</v>
      </c>
      <c r="I101" s="2">
        <f>28/B101</f>
        <v>2.3931623931623933E-2</v>
      </c>
      <c r="J101" s="44">
        <f>32/B101</f>
        <v>2.735042735042735E-2</v>
      </c>
      <c r="K101" s="90"/>
      <c r="M101" s="88"/>
    </row>
    <row r="102" spans="1:14" ht="15" thickBot="1" x14ac:dyDescent="0.35">
      <c r="A102" s="2" t="s">
        <v>78</v>
      </c>
      <c r="B102" s="56">
        <f>E5</f>
        <v>1287</v>
      </c>
      <c r="C102" s="56"/>
      <c r="D102" s="56"/>
      <c r="E102" s="56"/>
      <c r="G102" s="8" t="s">
        <v>97</v>
      </c>
      <c r="H102" s="8">
        <f>22/B102</f>
        <v>1.7094017094017096E-2</v>
      </c>
      <c r="I102" s="8">
        <f>28/B102</f>
        <v>2.1756021756021756E-2</v>
      </c>
      <c r="J102" s="45">
        <f>32/B102</f>
        <v>2.4864024864024864E-2</v>
      </c>
      <c r="K102" s="91"/>
      <c r="M102" s="88"/>
    </row>
    <row r="103" spans="1:14" ht="15" thickBot="1" x14ac:dyDescent="0.35">
      <c r="A103" s="92" t="s">
        <v>62</v>
      </c>
      <c r="B103" s="93"/>
      <c r="C103" s="93"/>
      <c r="D103" s="93"/>
      <c r="E103" s="94"/>
      <c r="G103" s="92" t="s">
        <v>62</v>
      </c>
      <c r="H103" s="93"/>
      <c r="I103" s="93"/>
      <c r="J103" s="93"/>
      <c r="K103" s="94"/>
      <c r="M103" s="40" t="s">
        <v>62</v>
      </c>
      <c r="N103" s="59"/>
    </row>
    <row r="104" spans="1:14" ht="15" thickBot="1" x14ac:dyDescent="0.35">
      <c r="A104" s="7" t="s">
        <v>94</v>
      </c>
      <c r="B104" s="1" t="s">
        <v>63</v>
      </c>
      <c r="C104" s="1"/>
      <c r="D104" s="1"/>
      <c r="E104" s="1"/>
      <c r="G104" s="4"/>
      <c r="H104" s="5" t="s">
        <v>79</v>
      </c>
      <c r="I104" s="6" t="s">
        <v>80</v>
      </c>
      <c r="J104" s="43" t="s">
        <v>81</v>
      </c>
      <c r="K104" s="55" t="s">
        <v>83</v>
      </c>
      <c r="M104" s="88">
        <v>3</v>
      </c>
      <c r="N104" s="57" t="str">
        <f t="shared" ref="N104" si="26">IF(J105&lt;M104,"OK","NOK")</f>
        <v>OK</v>
      </c>
    </row>
    <row r="105" spans="1:14" ht="15" thickBot="1" x14ac:dyDescent="0.35">
      <c r="A105" s="2" t="s">
        <v>77</v>
      </c>
      <c r="B105" s="56">
        <f>C8</f>
        <v>270</v>
      </c>
      <c r="C105" s="56"/>
      <c r="D105" s="56"/>
      <c r="E105" s="56"/>
      <c r="G105" s="2" t="s">
        <v>95</v>
      </c>
      <c r="H105" s="2">
        <f>22/B105</f>
        <v>8.1481481481481488E-2</v>
      </c>
      <c r="I105" s="2">
        <f>28/B105</f>
        <v>0.1037037037037037</v>
      </c>
      <c r="J105" s="44">
        <f>32/B105</f>
        <v>0.11851851851851852</v>
      </c>
      <c r="K105" s="89">
        <v>0</v>
      </c>
      <c r="M105" s="88"/>
    </row>
    <row r="106" spans="1:14" ht="15" thickBot="1" x14ac:dyDescent="0.35">
      <c r="A106" s="2" t="s">
        <v>76</v>
      </c>
      <c r="B106" s="56">
        <f>D8</f>
        <v>300</v>
      </c>
      <c r="C106" s="56"/>
      <c r="D106" s="56"/>
      <c r="E106" s="56"/>
      <c r="G106" s="2" t="s">
        <v>96</v>
      </c>
      <c r="H106" s="2">
        <f>22/B106</f>
        <v>7.3333333333333334E-2</v>
      </c>
      <c r="I106" s="2">
        <f>28/B106</f>
        <v>9.3333333333333338E-2</v>
      </c>
      <c r="J106" s="44">
        <f>32/B106</f>
        <v>0.10666666666666667</v>
      </c>
      <c r="K106" s="90"/>
      <c r="M106" s="88"/>
    </row>
    <row r="107" spans="1:14" ht="15" thickBot="1" x14ac:dyDescent="0.35">
      <c r="A107" s="2" t="s">
        <v>78</v>
      </c>
      <c r="B107" s="56">
        <f>E8</f>
        <v>330</v>
      </c>
      <c r="C107" s="56"/>
      <c r="D107" s="56"/>
      <c r="E107" s="56"/>
      <c r="G107" s="8" t="s">
        <v>97</v>
      </c>
      <c r="H107" s="8">
        <f>22/B107</f>
        <v>6.6666666666666666E-2</v>
      </c>
      <c r="I107" s="8">
        <f>28/B107</f>
        <v>8.4848484848484854E-2</v>
      </c>
      <c r="J107" s="45">
        <f>32/B107</f>
        <v>9.696969696969697E-2</v>
      </c>
      <c r="K107" s="91"/>
      <c r="M107" s="88"/>
    </row>
    <row r="108" spans="1:14" ht="15" thickBot="1" x14ac:dyDescent="0.35">
      <c r="A108" s="92" t="s">
        <v>64</v>
      </c>
      <c r="B108" s="93"/>
      <c r="C108" s="93"/>
      <c r="D108" s="93"/>
      <c r="E108" s="94"/>
      <c r="G108" s="92" t="s">
        <v>64</v>
      </c>
      <c r="H108" s="93"/>
      <c r="I108" s="93"/>
      <c r="J108" s="93"/>
      <c r="K108" s="94"/>
      <c r="M108" s="40" t="s">
        <v>64</v>
      </c>
      <c r="N108" s="59"/>
    </row>
    <row r="109" spans="1:14" ht="15" thickBot="1" x14ac:dyDescent="0.35">
      <c r="A109" s="7" t="s">
        <v>94</v>
      </c>
      <c r="B109" s="1" t="s">
        <v>65</v>
      </c>
      <c r="C109" s="1"/>
      <c r="D109" s="1"/>
      <c r="E109" s="1"/>
      <c r="G109" s="4"/>
      <c r="H109" s="5" t="s">
        <v>79</v>
      </c>
      <c r="I109" s="6" t="s">
        <v>80</v>
      </c>
      <c r="J109" s="43" t="s">
        <v>81</v>
      </c>
      <c r="K109" s="55" t="s">
        <v>83</v>
      </c>
      <c r="M109" s="88">
        <v>0.1</v>
      </c>
      <c r="N109" s="58" t="str">
        <f t="shared" ref="N109" si="27">IF(J110&lt;M109,"OK","NOK")</f>
        <v>NOK</v>
      </c>
    </row>
    <row r="110" spans="1:14" ht="15" thickBot="1" x14ac:dyDescent="0.35">
      <c r="A110" s="2" t="s">
        <v>77</v>
      </c>
      <c r="B110" s="56">
        <f>C14</f>
        <v>195.75</v>
      </c>
      <c r="C110" s="56"/>
      <c r="D110" s="56"/>
      <c r="E110" s="56"/>
      <c r="G110" s="2" t="s">
        <v>95</v>
      </c>
      <c r="H110" s="61">
        <f>22/B110</f>
        <v>0.1123882503192848</v>
      </c>
      <c r="I110" s="61">
        <f>28/B110</f>
        <v>0.14303959131545338</v>
      </c>
      <c r="J110" s="60">
        <f>32/B110</f>
        <v>0.16347381864623245</v>
      </c>
      <c r="K110" s="89">
        <v>0</v>
      </c>
      <c r="M110" s="88"/>
    </row>
    <row r="111" spans="1:14" ht="15" thickBot="1" x14ac:dyDescent="0.35">
      <c r="A111" s="2" t="s">
        <v>76</v>
      </c>
      <c r="B111" s="56">
        <f>D14</f>
        <v>217.5</v>
      </c>
      <c r="C111" s="56"/>
      <c r="D111" s="56"/>
      <c r="E111" s="56"/>
      <c r="G111" s="2" t="s">
        <v>96</v>
      </c>
      <c r="H111" s="61">
        <f>22/B111</f>
        <v>0.10114942528735632</v>
      </c>
      <c r="I111" s="61">
        <f>28/B111</f>
        <v>0.12873563218390804</v>
      </c>
      <c r="J111" s="60">
        <f>32/B111</f>
        <v>0.14712643678160919</v>
      </c>
      <c r="K111" s="90"/>
      <c r="M111" s="88"/>
    </row>
    <row r="112" spans="1:14" ht="15" thickBot="1" x14ac:dyDescent="0.35">
      <c r="A112" s="2" t="s">
        <v>78</v>
      </c>
      <c r="B112" s="56">
        <f>E14</f>
        <v>239.25000000000003</v>
      </c>
      <c r="C112" s="56"/>
      <c r="D112" s="56"/>
      <c r="E112" s="56"/>
      <c r="G112" s="8" t="s">
        <v>97</v>
      </c>
      <c r="H112" s="8">
        <f>22/B112</f>
        <v>9.1954022988505732E-2</v>
      </c>
      <c r="I112" s="62">
        <f>28/B112</f>
        <v>0.11703239289446185</v>
      </c>
      <c r="J112" s="63">
        <f>32/B112</f>
        <v>0.13375130616509925</v>
      </c>
      <c r="K112" s="91"/>
      <c r="M112" s="88"/>
    </row>
    <row r="113" spans="1:14" ht="15" thickBot="1" x14ac:dyDescent="0.35">
      <c r="A113" s="92" t="s">
        <v>66</v>
      </c>
      <c r="B113" s="93"/>
      <c r="C113" s="93"/>
      <c r="D113" s="93"/>
      <c r="E113" s="94"/>
      <c r="G113" s="92" t="s">
        <v>66</v>
      </c>
      <c r="H113" s="93"/>
      <c r="I113" s="93"/>
      <c r="J113" s="93"/>
      <c r="K113" s="94"/>
      <c r="M113" s="40" t="s">
        <v>66</v>
      </c>
      <c r="N113" s="59"/>
    </row>
    <row r="114" spans="1:14" ht="15" thickBot="1" x14ac:dyDescent="0.35">
      <c r="A114" s="7" t="s">
        <v>94</v>
      </c>
      <c r="B114" s="1" t="s">
        <v>67</v>
      </c>
      <c r="C114" s="1"/>
      <c r="D114" s="1"/>
      <c r="E114" s="1"/>
      <c r="G114" s="4"/>
      <c r="H114" s="5" t="s">
        <v>79</v>
      </c>
      <c r="I114" s="6" t="s">
        <v>80</v>
      </c>
      <c r="J114" s="43" t="s">
        <v>81</v>
      </c>
      <c r="K114" s="55" t="s">
        <v>83</v>
      </c>
      <c r="M114" s="88">
        <v>0.2</v>
      </c>
      <c r="N114" s="57" t="str">
        <f t="shared" ref="N114" si="28">IF(J115&lt;M114,"OK","NOK")</f>
        <v>OK</v>
      </c>
    </row>
    <row r="115" spans="1:14" ht="15" thickBot="1" x14ac:dyDescent="0.35">
      <c r="A115" s="2" t="s">
        <v>77</v>
      </c>
      <c r="B115" s="56">
        <f>C14</f>
        <v>195.75</v>
      </c>
      <c r="C115" s="56"/>
      <c r="D115" s="56"/>
      <c r="E115" s="56"/>
      <c r="G115" s="2" t="s">
        <v>95</v>
      </c>
      <c r="H115" s="2">
        <f>22/B115</f>
        <v>0.1123882503192848</v>
      </c>
      <c r="I115" s="2">
        <f>28/B115</f>
        <v>0.14303959131545338</v>
      </c>
      <c r="J115" s="44">
        <f>32/B115</f>
        <v>0.16347381864623245</v>
      </c>
      <c r="K115" s="89">
        <v>0</v>
      </c>
      <c r="M115" s="88"/>
    </row>
    <row r="116" spans="1:14" ht="15" thickBot="1" x14ac:dyDescent="0.35">
      <c r="A116" s="2" t="s">
        <v>76</v>
      </c>
      <c r="B116" s="56">
        <f>D14</f>
        <v>217.5</v>
      </c>
      <c r="C116" s="56"/>
      <c r="D116" s="56"/>
      <c r="E116" s="56"/>
      <c r="G116" s="2" t="s">
        <v>96</v>
      </c>
      <c r="H116" s="2">
        <f>22/B116</f>
        <v>0.10114942528735632</v>
      </c>
      <c r="I116" s="2">
        <f>28/B116</f>
        <v>0.12873563218390804</v>
      </c>
      <c r="J116" s="44">
        <f>32/B116</f>
        <v>0.14712643678160919</v>
      </c>
      <c r="K116" s="90"/>
      <c r="M116" s="88"/>
    </row>
    <row r="117" spans="1:14" ht="15" thickBot="1" x14ac:dyDescent="0.35">
      <c r="A117" s="2" t="s">
        <v>78</v>
      </c>
      <c r="B117" s="56">
        <f>E14</f>
        <v>239.25000000000003</v>
      </c>
      <c r="C117" s="56"/>
      <c r="D117" s="56"/>
      <c r="E117" s="56"/>
      <c r="G117" s="8" t="s">
        <v>97</v>
      </c>
      <c r="H117" s="8">
        <f>22/B117</f>
        <v>9.1954022988505732E-2</v>
      </c>
      <c r="I117" s="8">
        <f>28/B117</f>
        <v>0.11703239289446185</v>
      </c>
      <c r="J117" s="45">
        <f>32/B117</f>
        <v>0.13375130616509925</v>
      </c>
      <c r="K117" s="91"/>
      <c r="M117" s="88"/>
    </row>
    <row r="118" spans="1:14" ht="15" thickBot="1" x14ac:dyDescent="0.35">
      <c r="A118" s="92" t="s">
        <v>68</v>
      </c>
      <c r="B118" s="93"/>
      <c r="C118" s="93"/>
      <c r="D118" s="93"/>
      <c r="E118" s="94"/>
      <c r="G118" s="92" t="s">
        <v>68</v>
      </c>
      <c r="H118" s="93"/>
      <c r="I118" s="93"/>
      <c r="J118" s="93"/>
      <c r="K118" s="94"/>
      <c r="M118" s="40" t="s">
        <v>68</v>
      </c>
      <c r="N118" s="59"/>
    </row>
    <row r="119" spans="1:14" ht="15" thickBot="1" x14ac:dyDescent="0.35">
      <c r="A119" s="7" t="s">
        <v>94</v>
      </c>
      <c r="B119" s="1" t="s">
        <v>47</v>
      </c>
      <c r="C119" s="1"/>
      <c r="D119" s="1"/>
      <c r="E119" s="1"/>
      <c r="G119" s="4"/>
      <c r="H119" s="5" t="s">
        <v>79</v>
      </c>
      <c r="I119" s="6" t="s">
        <v>80</v>
      </c>
      <c r="J119" s="43" t="s">
        <v>81</v>
      </c>
      <c r="K119" s="55" t="s">
        <v>83</v>
      </c>
      <c r="M119" s="88">
        <v>0.1</v>
      </c>
      <c r="N119" s="57" t="str">
        <f t="shared" ref="N119" si="29">IF(J120&lt;M119,"OK","NOK")</f>
        <v>OK</v>
      </c>
    </row>
    <row r="120" spans="1:14" ht="15" thickBot="1" x14ac:dyDescent="0.35">
      <c r="A120" s="2" t="s">
        <v>77</v>
      </c>
      <c r="B120" s="56">
        <f>C5</f>
        <v>1053</v>
      </c>
      <c r="C120" s="56"/>
      <c r="D120" s="56"/>
      <c r="E120" s="56"/>
      <c r="G120" s="2" t="s">
        <v>95</v>
      </c>
      <c r="H120" s="2">
        <f>(22-K$120)/B120</f>
        <v>2.0227920227920228E-2</v>
      </c>
      <c r="I120" s="2">
        <f>(28-K$120)/B120</f>
        <v>2.5925925925925925E-2</v>
      </c>
      <c r="J120" s="44">
        <f>(32-K$120)/B120</f>
        <v>2.9724596391263059E-2</v>
      </c>
      <c r="K120" s="89">
        <v>0.7</v>
      </c>
      <c r="M120" s="88"/>
    </row>
    <row r="121" spans="1:14" ht="15" thickBot="1" x14ac:dyDescent="0.35">
      <c r="A121" s="2" t="s">
        <v>76</v>
      </c>
      <c r="B121" s="56">
        <f>D5</f>
        <v>1170</v>
      </c>
      <c r="C121" s="56"/>
      <c r="D121" s="56"/>
      <c r="E121" s="56"/>
      <c r="G121" s="2" t="s">
        <v>96</v>
      </c>
      <c r="H121" s="2">
        <f>(22-K$120)/B121</f>
        <v>1.8205128205128207E-2</v>
      </c>
      <c r="I121" s="2">
        <f>(28-K$120)/B121</f>
        <v>2.3333333333333334E-2</v>
      </c>
      <c r="J121" s="44">
        <f>(32-K$120)/B121</f>
        <v>2.6752136752136751E-2</v>
      </c>
      <c r="K121" s="90"/>
      <c r="M121" s="88"/>
    </row>
    <row r="122" spans="1:14" ht="15" thickBot="1" x14ac:dyDescent="0.35">
      <c r="A122" s="2" t="s">
        <v>78</v>
      </c>
      <c r="B122" s="56">
        <f>E5</f>
        <v>1287</v>
      </c>
      <c r="C122" s="56"/>
      <c r="D122" s="56"/>
      <c r="E122" s="56"/>
      <c r="G122" s="8" t="s">
        <v>97</v>
      </c>
      <c r="H122" s="2">
        <f>(22-K$120)/B122</f>
        <v>1.655011655011655E-2</v>
      </c>
      <c r="I122" s="2">
        <f>(28-K$120)/B122</f>
        <v>2.1212121212121213E-2</v>
      </c>
      <c r="J122" s="44">
        <f>(32-K$120)/B122</f>
        <v>2.4320124320124321E-2</v>
      </c>
      <c r="K122" s="91"/>
      <c r="M122" s="88"/>
    </row>
    <row r="123" spans="1:14" ht="15" thickBot="1" x14ac:dyDescent="0.35">
      <c r="A123" s="92" t="s">
        <v>69</v>
      </c>
      <c r="B123" s="93"/>
      <c r="C123" s="93"/>
      <c r="D123" s="93"/>
      <c r="E123" s="94"/>
      <c r="G123" s="92" t="s">
        <v>69</v>
      </c>
      <c r="H123" s="93"/>
      <c r="I123" s="93"/>
      <c r="J123" s="93"/>
      <c r="K123" s="94"/>
      <c r="M123" s="40" t="s">
        <v>69</v>
      </c>
      <c r="N123" s="59"/>
    </row>
    <row r="124" spans="1:14" ht="15" thickBot="1" x14ac:dyDescent="0.35">
      <c r="A124" s="7" t="s">
        <v>94</v>
      </c>
      <c r="B124" s="1" t="s">
        <v>49</v>
      </c>
      <c r="C124" s="1"/>
      <c r="D124" s="1"/>
      <c r="E124" s="1"/>
      <c r="G124" s="4"/>
      <c r="H124" s="5" t="s">
        <v>79</v>
      </c>
      <c r="I124" s="6" t="s">
        <v>80</v>
      </c>
      <c r="J124" s="43" t="s">
        <v>81</v>
      </c>
      <c r="K124" s="55" t="s">
        <v>83</v>
      </c>
      <c r="M124" s="88">
        <v>0.1</v>
      </c>
      <c r="N124" s="57" t="str">
        <f t="shared" ref="N124" si="30">IF(J125&lt;M124,"OK","NOK")</f>
        <v>OK</v>
      </c>
    </row>
    <row r="125" spans="1:14" ht="15" thickBot="1" x14ac:dyDescent="0.35">
      <c r="A125" s="2" t="s">
        <v>77</v>
      </c>
      <c r="B125" s="56">
        <f>C5</f>
        <v>1053</v>
      </c>
      <c r="C125" s="56"/>
      <c r="D125" s="56"/>
      <c r="E125" s="56"/>
      <c r="G125" s="2" t="s">
        <v>95</v>
      </c>
      <c r="H125" s="2">
        <f>(22-K$125)/B125</f>
        <v>2.0227920227920228E-2</v>
      </c>
      <c r="I125" s="2">
        <f>(28-K$125)/B125</f>
        <v>2.5925925925925925E-2</v>
      </c>
      <c r="J125" s="44">
        <f>(32-K$125)/B125</f>
        <v>2.9724596391263059E-2</v>
      </c>
      <c r="K125" s="89">
        <v>0.7</v>
      </c>
      <c r="M125" s="88"/>
    </row>
    <row r="126" spans="1:14" ht="15" thickBot="1" x14ac:dyDescent="0.35">
      <c r="A126" s="2" t="s">
        <v>76</v>
      </c>
      <c r="B126" s="56">
        <f>D5</f>
        <v>1170</v>
      </c>
      <c r="C126" s="56"/>
      <c r="D126" s="56"/>
      <c r="E126" s="56"/>
      <c r="G126" s="2" t="s">
        <v>96</v>
      </c>
      <c r="H126" s="2">
        <f>(22-K$125)/B126</f>
        <v>1.8205128205128207E-2</v>
      </c>
      <c r="I126" s="2">
        <f>(28-K$125)/B126</f>
        <v>2.3333333333333334E-2</v>
      </c>
      <c r="J126" s="44">
        <f>(32-K$125)/B126</f>
        <v>2.6752136752136751E-2</v>
      </c>
      <c r="K126" s="90"/>
      <c r="M126" s="88"/>
    </row>
    <row r="127" spans="1:14" ht="15" thickBot="1" x14ac:dyDescent="0.35">
      <c r="A127" s="2" t="s">
        <v>78</v>
      </c>
      <c r="B127" s="56">
        <f>E5</f>
        <v>1287</v>
      </c>
      <c r="C127" s="56"/>
      <c r="D127" s="56"/>
      <c r="E127" s="56"/>
      <c r="G127" s="8" t="s">
        <v>97</v>
      </c>
      <c r="H127" s="2">
        <f>(22-K$125)/B127</f>
        <v>1.655011655011655E-2</v>
      </c>
      <c r="I127" s="2">
        <f>(28-K$125)/B127</f>
        <v>2.1212121212121213E-2</v>
      </c>
      <c r="J127" s="44">
        <f>(32-K$125)/B127</f>
        <v>2.4320124320124321E-2</v>
      </c>
      <c r="K127" s="91"/>
      <c r="M127" s="88"/>
    </row>
    <row r="128" spans="1:14" ht="15.75" customHeight="1" thickBot="1" x14ac:dyDescent="0.35">
      <c r="A128" s="92" t="s">
        <v>70</v>
      </c>
      <c r="B128" s="93"/>
      <c r="C128" s="93"/>
      <c r="D128" s="93"/>
      <c r="E128" s="94"/>
      <c r="G128" s="92" t="s">
        <v>70</v>
      </c>
      <c r="H128" s="93"/>
      <c r="I128" s="93"/>
      <c r="J128" s="93"/>
      <c r="K128" s="94"/>
      <c r="M128" s="39" t="s">
        <v>70</v>
      </c>
      <c r="N128" s="59"/>
    </row>
    <row r="129" spans="1:14" ht="15" thickBot="1" x14ac:dyDescent="0.35">
      <c r="A129" s="7" t="s">
        <v>94</v>
      </c>
      <c r="B129" s="1" t="s">
        <v>41</v>
      </c>
      <c r="C129" s="1"/>
      <c r="D129" s="1"/>
      <c r="E129" s="1"/>
      <c r="G129" s="4"/>
      <c r="H129" s="5" t="s">
        <v>79</v>
      </c>
      <c r="I129" s="6" t="s">
        <v>80</v>
      </c>
      <c r="J129" s="43" t="s">
        <v>81</v>
      </c>
      <c r="K129" s="55" t="s">
        <v>83</v>
      </c>
      <c r="M129" s="88">
        <v>0.1</v>
      </c>
      <c r="N129" s="57" t="str">
        <f t="shared" ref="N129" si="31">IF(J130&lt;M129,"OK","NOK")</f>
        <v>OK</v>
      </c>
    </row>
    <row r="130" spans="1:14" ht="15" thickBot="1" x14ac:dyDescent="0.35">
      <c r="A130" s="2" t="s">
        <v>77</v>
      </c>
      <c r="B130" s="56">
        <f>C5</f>
        <v>1053</v>
      </c>
      <c r="C130" s="56"/>
      <c r="D130" s="56"/>
      <c r="E130" s="56"/>
      <c r="G130" s="2" t="s">
        <v>95</v>
      </c>
      <c r="H130" s="2">
        <f>(22-K$130)/$B130</f>
        <v>2.0227920227920228E-2</v>
      </c>
      <c r="I130" s="2">
        <f>(28-K$130)/$B130</f>
        <v>2.5925925925925925E-2</v>
      </c>
      <c r="J130" s="44">
        <f>(32-K$130)/$B130</f>
        <v>2.9724596391263059E-2</v>
      </c>
      <c r="K130" s="89">
        <v>0.7</v>
      </c>
      <c r="M130" s="88"/>
    </row>
    <row r="131" spans="1:14" ht="15" thickBot="1" x14ac:dyDescent="0.35">
      <c r="A131" s="2" t="s">
        <v>76</v>
      </c>
      <c r="B131" s="56">
        <f>D5</f>
        <v>1170</v>
      </c>
      <c r="C131" s="56"/>
      <c r="D131" s="56"/>
      <c r="E131" s="56"/>
      <c r="G131" s="2" t="s">
        <v>96</v>
      </c>
      <c r="H131" s="2">
        <f>(22-K$130)/$B131</f>
        <v>1.8205128205128207E-2</v>
      </c>
      <c r="I131" s="2">
        <f>(28-K$130)/$B131</f>
        <v>2.3333333333333334E-2</v>
      </c>
      <c r="J131" s="44">
        <f>(32-K$130)/$B131</f>
        <v>2.6752136752136751E-2</v>
      </c>
      <c r="K131" s="90"/>
      <c r="M131" s="88"/>
    </row>
    <row r="132" spans="1:14" ht="15" thickBot="1" x14ac:dyDescent="0.35">
      <c r="A132" s="2" t="s">
        <v>78</v>
      </c>
      <c r="B132" s="56">
        <f>E5</f>
        <v>1287</v>
      </c>
      <c r="C132" s="56"/>
      <c r="D132" s="56"/>
      <c r="E132" s="56"/>
      <c r="G132" s="8" t="s">
        <v>97</v>
      </c>
      <c r="H132" s="2">
        <f>(22-K$130)/$B132</f>
        <v>1.655011655011655E-2</v>
      </c>
      <c r="I132" s="2">
        <f>(28-K$130)/$B132</f>
        <v>2.1212121212121213E-2</v>
      </c>
      <c r="J132" s="44">
        <f>(32-K$130)/$B132</f>
        <v>2.4320124320124321E-2</v>
      </c>
      <c r="K132" s="91"/>
      <c r="M132" s="88"/>
    </row>
    <row r="133" spans="1:14" ht="15" thickBot="1" x14ac:dyDescent="0.35">
      <c r="A133" s="92" t="s">
        <v>71</v>
      </c>
      <c r="B133" s="93"/>
      <c r="C133" s="93"/>
      <c r="D133" s="93"/>
      <c r="E133" s="94"/>
      <c r="G133" s="92" t="s">
        <v>71</v>
      </c>
      <c r="H133" s="93"/>
      <c r="I133" s="93"/>
      <c r="J133" s="93"/>
      <c r="K133" s="94"/>
      <c r="M133" s="40" t="s">
        <v>71</v>
      </c>
      <c r="N133" s="59"/>
    </row>
    <row r="134" spans="1:14" ht="15" thickBot="1" x14ac:dyDescent="0.35">
      <c r="A134" s="7" t="s">
        <v>94</v>
      </c>
      <c r="B134" s="1" t="s">
        <v>72</v>
      </c>
      <c r="C134" s="1" t="s">
        <v>73</v>
      </c>
      <c r="D134" s="1"/>
      <c r="E134" s="1"/>
      <c r="G134" s="4"/>
      <c r="H134" s="5" t="s">
        <v>79</v>
      </c>
      <c r="I134" s="6" t="s">
        <v>80</v>
      </c>
      <c r="J134" s="43" t="s">
        <v>81</v>
      </c>
      <c r="K134" s="55" t="s">
        <v>83</v>
      </c>
      <c r="M134" s="88">
        <v>0.2</v>
      </c>
      <c r="N134" s="58" t="str">
        <f t="shared" ref="N134" si="32">IF(J135&lt;M134,"OK","NOK")</f>
        <v>NOK</v>
      </c>
    </row>
    <row r="135" spans="1:14" ht="15" thickBot="1" x14ac:dyDescent="0.35">
      <c r="A135" s="2" t="s">
        <v>77</v>
      </c>
      <c r="B135" s="56">
        <f>C14</f>
        <v>195.75</v>
      </c>
      <c r="C135" s="56">
        <f>C14</f>
        <v>195.75</v>
      </c>
      <c r="D135" s="56"/>
      <c r="E135" s="56"/>
      <c r="G135" s="2" t="s">
        <v>95</v>
      </c>
      <c r="H135" s="61">
        <f>22/$B135+22/$C135</f>
        <v>0.2247765006385696</v>
      </c>
      <c r="I135" s="61">
        <f>28/$B135+28/$C135</f>
        <v>0.28607918263090676</v>
      </c>
      <c r="J135" s="60">
        <f>32/$B135+32/$C135</f>
        <v>0.3269476372924649</v>
      </c>
      <c r="K135" s="89">
        <v>0</v>
      </c>
      <c r="M135" s="88"/>
    </row>
    <row r="136" spans="1:14" ht="15" thickBot="1" x14ac:dyDescent="0.35">
      <c r="A136" s="2" t="s">
        <v>76</v>
      </c>
      <c r="B136" s="56">
        <f>D14</f>
        <v>217.5</v>
      </c>
      <c r="C136" s="56">
        <f>D14</f>
        <v>217.5</v>
      </c>
      <c r="D136" s="56"/>
      <c r="E136" s="56"/>
      <c r="G136" s="2" t="s">
        <v>96</v>
      </c>
      <c r="H136" s="61">
        <f>22/$B136+22/$C136</f>
        <v>0.20229885057471264</v>
      </c>
      <c r="I136" s="61">
        <f>28/$B136+28/$C136</f>
        <v>0.25747126436781609</v>
      </c>
      <c r="J136" s="60">
        <f>32/$B136+32/$C136</f>
        <v>0.29425287356321839</v>
      </c>
      <c r="K136" s="90"/>
      <c r="M136" s="88"/>
    </row>
    <row r="137" spans="1:14" ht="15" thickBot="1" x14ac:dyDescent="0.35">
      <c r="A137" s="2" t="s">
        <v>78</v>
      </c>
      <c r="B137" s="56">
        <f>E14</f>
        <v>239.25000000000003</v>
      </c>
      <c r="C137" s="56">
        <f>E14</f>
        <v>239.25000000000003</v>
      </c>
      <c r="D137" s="56"/>
      <c r="E137" s="56"/>
      <c r="G137" s="8" t="s">
        <v>97</v>
      </c>
      <c r="H137" s="2">
        <f>22/$B137+22/$C137</f>
        <v>0.18390804597701146</v>
      </c>
      <c r="I137" s="61">
        <f>28/$B137+28/$C137</f>
        <v>0.2340647857889237</v>
      </c>
      <c r="J137" s="60">
        <f>32/$B137+32/$C137</f>
        <v>0.26750261233019851</v>
      </c>
      <c r="K137" s="91"/>
      <c r="M137" s="88"/>
    </row>
    <row r="138" spans="1:14" ht="15" thickBot="1" x14ac:dyDescent="0.35">
      <c r="A138" s="92" t="s">
        <v>74</v>
      </c>
      <c r="B138" s="93"/>
      <c r="C138" s="93"/>
      <c r="D138" s="93"/>
      <c r="E138" s="94"/>
      <c r="G138" s="92" t="s">
        <v>74</v>
      </c>
      <c r="H138" s="93"/>
      <c r="I138" s="93"/>
      <c r="J138" s="93"/>
      <c r="K138" s="94"/>
      <c r="M138" s="40" t="s">
        <v>74</v>
      </c>
      <c r="N138" s="59"/>
    </row>
    <row r="139" spans="1:14" ht="15" thickBot="1" x14ac:dyDescent="0.35">
      <c r="A139" s="7" t="s">
        <v>94</v>
      </c>
      <c r="B139" s="1" t="s">
        <v>51</v>
      </c>
      <c r="C139" s="1"/>
      <c r="D139" s="1"/>
      <c r="E139" s="1"/>
      <c r="G139" s="4"/>
      <c r="H139" s="5" t="s">
        <v>79</v>
      </c>
      <c r="I139" s="6" t="s">
        <v>80</v>
      </c>
      <c r="J139" s="43" t="s">
        <v>81</v>
      </c>
      <c r="K139" s="55" t="s">
        <v>83</v>
      </c>
      <c r="M139" s="88">
        <v>0.1</v>
      </c>
      <c r="N139" s="58" t="str">
        <f t="shared" ref="N139" si="33">IF(J140&lt;M139,"OK","NOK")</f>
        <v>NOK</v>
      </c>
    </row>
    <row r="140" spans="1:14" ht="15" thickBot="1" x14ac:dyDescent="0.35">
      <c r="A140" s="2" t="s">
        <v>77</v>
      </c>
      <c r="B140" s="56">
        <f>C13</f>
        <v>195.75</v>
      </c>
      <c r="C140" s="56"/>
      <c r="D140" s="56"/>
      <c r="E140" s="56"/>
      <c r="G140" s="2" t="s">
        <v>95</v>
      </c>
      <c r="H140" s="61">
        <f>(22-K$140)/B140</f>
        <v>0.10830140485312899</v>
      </c>
      <c r="I140" s="61">
        <f>(28-K$140)/B140</f>
        <v>0.13895274584929757</v>
      </c>
      <c r="J140" s="60">
        <f>(32-K$140)/B140</f>
        <v>0.15938697318007664</v>
      </c>
      <c r="K140" s="89">
        <v>0.8</v>
      </c>
      <c r="M140" s="88"/>
    </row>
    <row r="141" spans="1:14" ht="15" thickBot="1" x14ac:dyDescent="0.35">
      <c r="A141" s="2" t="s">
        <v>76</v>
      </c>
      <c r="B141" s="56">
        <f>D13</f>
        <v>217.5</v>
      </c>
      <c r="C141" s="56"/>
      <c r="D141" s="56"/>
      <c r="E141" s="56"/>
      <c r="G141" s="2" t="s">
        <v>96</v>
      </c>
      <c r="H141" s="2">
        <f t="shared" ref="H141:H142" si="34">(22-K$140)/B141</f>
        <v>9.7471264367816085E-2</v>
      </c>
      <c r="I141" s="61">
        <f t="shared" ref="I141:I142" si="35">(28-K$140)/B141</f>
        <v>0.12505747126436781</v>
      </c>
      <c r="J141" s="60">
        <f t="shared" ref="J141:J142" si="36">(32-K$140)/B141</f>
        <v>0.14344827586206896</v>
      </c>
      <c r="K141" s="90"/>
      <c r="M141" s="88"/>
    </row>
    <row r="142" spans="1:14" ht="15" thickBot="1" x14ac:dyDescent="0.35">
      <c r="A142" s="2" t="s">
        <v>78</v>
      </c>
      <c r="B142" s="56">
        <f>E13</f>
        <v>239.25000000000003</v>
      </c>
      <c r="C142" s="56"/>
      <c r="D142" s="56"/>
      <c r="E142" s="56"/>
      <c r="G142" s="8" t="s">
        <v>97</v>
      </c>
      <c r="H142" s="2">
        <f t="shared" si="34"/>
        <v>8.8610240334378254E-2</v>
      </c>
      <c r="I142" s="61">
        <f t="shared" si="35"/>
        <v>0.11368861024033436</v>
      </c>
      <c r="J142" s="60">
        <f t="shared" si="36"/>
        <v>0.13040752351097176</v>
      </c>
      <c r="K142" s="91"/>
      <c r="M142" s="88"/>
    </row>
    <row r="143" spans="1:14" ht="15" thickBot="1" x14ac:dyDescent="0.35">
      <c r="A143" s="92" t="s">
        <v>75</v>
      </c>
      <c r="B143" s="93"/>
      <c r="C143" s="93"/>
      <c r="D143" s="93"/>
      <c r="E143" s="94"/>
      <c r="G143" s="92" t="s">
        <v>75</v>
      </c>
      <c r="H143" s="93"/>
      <c r="I143" s="93"/>
      <c r="J143" s="93"/>
      <c r="K143" s="94"/>
      <c r="M143" s="40" t="s">
        <v>75</v>
      </c>
      <c r="N143" s="59"/>
    </row>
    <row r="144" spans="1:14" ht="15" thickBot="1" x14ac:dyDescent="0.35">
      <c r="A144" s="7" t="s">
        <v>94</v>
      </c>
      <c r="B144" s="1" t="s">
        <v>65</v>
      </c>
      <c r="C144" s="1"/>
      <c r="D144" s="1"/>
      <c r="E144" s="1"/>
      <c r="G144" s="4"/>
      <c r="H144" s="5" t="s">
        <v>79</v>
      </c>
      <c r="I144" s="6" t="s">
        <v>80</v>
      </c>
      <c r="J144" s="43" t="s">
        <v>81</v>
      </c>
      <c r="K144" s="55" t="s">
        <v>83</v>
      </c>
      <c r="M144" s="88">
        <v>3</v>
      </c>
      <c r="N144" s="57" t="str">
        <f t="shared" ref="N144" si="37">IF(J145&lt;M144,"OK","NOK")</f>
        <v>OK</v>
      </c>
    </row>
    <row r="145" spans="1:13" ht="15" thickBot="1" x14ac:dyDescent="0.35">
      <c r="A145" s="2" t="s">
        <v>77</v>
      </c>
      <c r="B145" s="56">
        <f>C14</f>
        <v>195.75</v>
      </c>
      <c r="C145" s="56"/>
      <c r="D145" s="56"/>
      <c r="E145" s="56"/>
      <c r="G145" s="2" t="s">
        <v>95</v>
      </c>
      <c r="H145" s="2">
        <f>22/B145</f>
        <v>0.1123882503192848</v>
      </c>
      <c r="I145" s="2">
        <f>28/B145</f>
        <v>0.14303959131545338</v>
      </c>
      <c r="J145" s="44">
        <f>32/B145</f>
        <v>0.16347381864623245</v>
      </c>
      <c r="K145" s="89">
        <v>0</v>
      </c>
      <c r="M145" s="88"/>
    </row>
    <row r="146" spans="1:13" ht="15" thickBot="1" x14ac:dyDescent="0.35">
      <c r="A146" s="2" t="s">
        <v>76</v>
      </c>
      <c r="B146" s="56">
        <f>D14</f>
        <v>217.5</v>
      </c>
      <c r="C146" s="56"/>
      <c r="D146" s="56"/>
      <c r="E146" s="56"/>
      <c r="G146" s="2" t="s">
        <v>96</v>
      </c>
      <c r="H146" s="2">
        <f>22/B146</f>
        <v>0.10114942528735632</v>
      </c>
      <c r="I146" s="2">
        <f>28/B146</f>
        <v>0.12873563218390804</v>
      </c>
      <c r="J146" s="44">
        <f>32/B146</f>
        <v>0.14712643678160919</v>
      </c>
      <c r="K146" s="90"/>
      <c r="M146" s="88"/>
    </row>
    <row r="147" spans="1:13" ht="15" thickBot="1" x14ac:dyDescent="0.35">
      <c r="A147" s="2" t="s">
        <v>78</v>
      </c>
      <c r="B147" s="56">
        <f>E14</f>
        <v>239.25000000000003</v>
      </c>
      <c r="C147" s="56"/>
      <c r="D147" s="56"/>
      <c r="E147" s="56"/>
      <c r="G147" s="2" t="s">
        <v>97</v>
      </c>
      <c r="H147" s="2">
        <f>22/B147</f>
        <v>9.1954022988505732E-2</v>
      </c>
      <c r="I147" s="2">
        <f>28/B147</f>
        <v>0.11703239289446185</v>
      </c>
      <c r="J147" s="44">
        <f>32/B147</f>
        <v>0.13375130616509925</v>
      </c>
      <c r="K147" s="91"/>
      <c r="M147" s="88"/>
    </row>
  </sheetData>
  <mergeCells count="110">
    <mergeCell ref="A113:E113"/>
    <mergeCell ref="A118:E118"/>
    <mergeCell ref="G118:K118"/>
    <mergeCell ref="G128:K128"/>
    <mergeCell ref="A123:E123"/>
    <mergeCell ref="A128:E128"/>
    <mergeCell ref="A143:E143"/>
    <mergeCell ref="A133:E133"/>
    <mergeCell ref="A138:E138"/>
    <mergeCell ref="G138:K138"/>
    <mergeCell ref="G88:K88"/>
    <mergeCell ref="A83:E83"/>
    <mergeCell ref="A88:E88"/>
    <mergeCell ref="A93:E93"/>
    <mergeCell ref="A98:E98"/>
    <mergeCell ref="G98:K98"/>
    <mergeCell ref="G108:K108"/>
    <mergeCell ref="A103:E103"/>
    <mergeCell ref="A108:E108"/>
    <mergeCell ref="A53:E53"/>
    <mergeCell ref="A58:E58"/>
    <mergeCell ref="G58:K58"/>
    <mergeCell ref="G68:K68"/>
    <mergeCell ref="A63:E63"/>
    <mergeCell ref="A68:E68"/>
    <mergeCell ref="A73:E73"/>
    <mergeCell ref="A78:E78"/>
    <mergeCell ref="G78:K78"/>
    <mergeCell ref="G28:K28"/>
    <mergeCell ref="G1:H1"/>
    <mergeCell ref="G2:H2"/>
    <mergeCell ref="A23:E23"/>
    <mergeCell ref="A28:E28"/>
    <mergeCell ref="A33:E33"/>
    <mergeCell ref="A38:E38"/>
    <mergeCell ref="G38:K38"/>
    <mergeCell ref="G48:K48"/>
    <mergeCell ref="A43:E43"/>
    <mergeCell ref="A48:E48"/>
    <mergeCell ref="G5:H5"/>
    <mergeCell ref="M19:M22"/>
    <mergeCell ref="K20:K22"/>
    <mergeCell ref="G23:K23"/>
    <mergeCell ref="M24:M27"/>
    <mergeCell ref="K25:K27"/>
    <mergeCell ref="A1:E1"/>
    <mergeCell ref="A17:E17"/>
    <mergeCell ref="A18:E18"/>
    <mergeCell ref="G17:K17"/>
    <mergeCell ref="G18:K18"/>
    <mergeCell ref="M39:M42"/>
    <mergeCell ref="K40:K42"/>
    <mergeCell ref="G43:K43"/>
    <mergeCell ref="M44:M47"/>
    <mergeCell ref="K45:K47"/>
    <mergeCell ref="M29:M32"/>
    <mergeCell ref="K30:K32"/>
    <mergeCell ref="G33:K33"/>
    <mergeCell ref="M34:M37"/>
    <mergeCell ref="K35:K37"/>
    <mergeCell ref="M59:M62"/>
    <mergeCell ref="K60:K62"/>
    <mergeCell ref="G63:K63"/>
    <mergeCell ref="M64:M67"/>
    <mergeCell ref="K65:K67"/>
    <mergeCell ref="M49:M52"/>
    <mergeCell ref="K50:K52"/>
    <mergeCell ref="G53:K53"/>
    <mergeCell ref="M54:M57"/>
    <mergeCell ref="K55:K57"/>
    <mergeCell ref="M79:M82"/>
    <mergeCell ref="K80:K82"/>
    <mergeCell ref="G83:K83"/>
    <mergeCell ref="M84:M87"/>
    <mergeCell ref="K85:K87"/>
    <mergeCell ref="M69:M72"/>
    <mergeCell ref="K70:K72"/>
    <mergeCell ref="G73:K73"/>
    <mergeCell ref="M74:M77"/>
    <mergeCell ref="K75:K77"/>
    <mergeCell ref="M99:M102"/>
    <mergeCell ref="K100:K102"/>
    <mergeCell ref="G103:K103"/>
    <mergeCell ref="M104:M107"/>
    <mergeCell ref="K105:K107"/>
    <mergeCell ref="M89:M92"/>
    <mergeCell ref="K90:K92"/>
    <mergeCell ref="G93:K93"/>
    <mergeCell ref="M94:M97"/>
    <mergeCell ref="K95:K97"/>
    <mergeCell ref="M119:M122"/>
    <mergeCell ref="K120:K122"/>
    <mergeCell ref="G123:K123"/>
    <mergeCell ref="M124:M127"/>
    <mergeCell ref="K125:K127"/>
    <mergeCell ref="M109:M112"/>
    <mergeCell ref="K110:K112"/>
    <mergeCell ref="G113:K113"/>
    <mergeCell ref="M114:M117"/>
    <mergeCell ref="K115:K117"/>
    <mergeCell ref="M139:M142"/>
    <mergeCell ref="K140:K142"/>
    <mergeCell ref="G143:K143"/>
    <mergeCell ref="M144:M147"/>
    <mergeCell ref="K145:K147"/>
    <mergeCell ref="M129:M132"/>
    <mergeCell ref="K130:K132"/>
    <mergeCell ref="G133:K133"/>
    <mergeCell ref="M134:M137"/>
    <mergeCell ref="K135:K13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5FC11-1DB5-4EF2-9DB1-1C56B2F4D755}">
  <dimension ref="A1:N147"/>
  <sheetViews>
    <sheetView topLeftCell="A97" workbookViewId="0">
      <selection activeCell="N139" sqref="N139"/>
    </sheetView>
  </sheetViews>
  <sheetFormatPr baseColWidth="10" defaultColWidth="11.44140625" defaultRowHeight="14.4" x14ac:dyDescent="0.3"/>
  <cols>
    <col min="1" max="1" width="23.109375" bestFit="1" customWidth="1"/>
    <col min="2" max="2" width="14.5546875" bestFit="1" customWidth="1"/>
    <col min="7" max="7" width="15.6640625" bestFit="1" customWidth="1"/>
    <col min="8" max="8" width="14.5546875" bestFit="1" customWidth="1"/>
    <col min="12" max="12" width="12.6640625" customWidth="1"/>
    <col min="13" max="13" width="30.6640625" bestFit="1" customWidth="1"/>
    <col min="14" max="14" width="23.109375" bestFit="1" customWidth="1"/>
  </cols>
  <sheetData>
    <row r="1" spans="1:12" ht="15" customHeight="1" thickBot="1" x14ac:dyDescent="0.35">
      <c r="A1" s="95" t="s">
        <v>89</v>
      </c>
      <c r="B1" s="96"/>
      <c r="C1" s="96"/>
      <c r="D1" s="96"/>
      <c r="E1" s="97"/>
      <c r="G1" s="100" t="s">
        <v>90</v>
      </c>
      <c r="H1" s="100"/>
    </row>
    <row r="2" spans="1:12" ht="29.4" thickBot="1" x14ac:dyDescent="0.35">
      <c r="A2" s="9"/>
      <c r="B2" s="20"/>
      <c r="C2" s="21" t="s">
        <v>15</v>
      </c>
      <c r="D2" s="37" t="s">
        <v>13</v>
      </c>
      <c r="E2" s="38" t="s">
        <v>14</v>
      </c>
      <c r="G2" s="101">
        <v>0.92</v>
      </c>
      <c r="H2" s="102"/>
      <c r="L2" s="3"/>
    </row>
    <row r="3" spans="1:12" ht="15" thickBot="1" x14ac:dyDescent="0.35">
      <c r="A3" s="19" t="s">
        <v>0</v>
      </c>
      <c r="B3" s="29" t="s">
        <v>1</v>
      </c>
      <c r="C3" s="46">
        <f>D3*0.9</f>
        <v>1291.68</v>
      </c>
      <c r="D3" s="47">
        <f>1560*G2</f>
        <v>1435.2</v>
      </c>
      <c r="E3" s="48">
        <f>D3*1.1</f>
        <v>1578.7200000000003</v>
      </c>
      <c r="L3" s="3"/>
    </row>
    <row r="4" spans="1:12" ht="15" thickBot="1" x14ac:dyDescent="0.35">
      <c r="A4" s="18"/>
      <c r="B4" s="23"/>
      <c r="C4" s="49"/>
      <c r="D4" s="50"/>
      <c r="E4" s="49"/>
      <c r="L4" s="3"/>
    </row>
    <row r="5" spans="1:12" ht="15" thickBot="1" x14ac:dyDescent="0.35">
      <c r="A5" s="16" t="s">
        <v>2</v>
      </c>
      <c r="B5" s="30" t="s">
        <v>3</v>
      </c>
      <c r="C5" s="49">
        <f>D5*0.9</f>
        <v>1291.68</v>
      </c>
      <c r="D5" s="51">
        <f>1560*G2</f>
        <v>1435.2</v>
      </c>
      <c r="E5" s="51">
        <f>D5*1.1</f>
        <v>1578.7200000000003</v>
      </c>
      <c r="G5" s="100" t="s">
        <v>91</v>
      </c>
      <c r="H5" s="100" t="s">
        <v>84</v>
      </c>
      <c r="L5" s="3"/>
    </row>
    <row r="6" spans="1:12" ht="15" thickBot="1" x14ac:dyDescent="0.35">
      <c r="A6" s="17" t="s">
        <v>4</v>
      </c>
      <c r="B6" s="31" t="s">
        <v>3</v>
      </c>
      <c r="C6" s="48">
        <f>D6*0.9</f>
        <v>331.2</v>
      </c>
      <c r="D6" s="51">
        <f>400*G2</f>
        <v>368</v>
      </c>
      <c r="E6" s="51">
        <f>D6*1.1</f>
        <v>404.8</v>
      </c>
      <c r="G6" s="64" t="s">
        <v>88</v>
      </c>
      <c r="L6" s="3"/>
    </row>
    <row r="7" spans="1:12" ht="15" thickBot="1" x14ac:dyDescent="0.35">
      <c r="A7" s="15"/>
      <c r="B7" s="10"/>
      <c r="C7" s="49"/>
      <c r="D7" s="51"/>
      <c r="E7" s="51"/>
      <c r="L7" s="3"/>
    </row>
    <row r="8" spans="1:12" ht="15" thickBot="1" x14ac:dyDescent="0.35">
      <c r="A8" s="28" t="s">
        <v>5</v>
      </c>
      <c r="B8" s="32" t="s">
        <v>6</v>
      </c>
      <c r="C8" s="51">
        <f>D8*0.9</f>
        <v>331.2</v>
      </c>
      <c r="D8" s="48">
        <f>400*G2</f>
        <v>368</v>
      </c>
      <c r="E8" s="50">
        <f>D8*1.1</f>
        <v>404.8</v>
      </c>
      <c r="L8" s="3"/>
    </row>
    <row r="9" spans="1:12" ht="15" thickBot="1" x14ac:dyDescent="0.35">
      <c r="A9" s="11" t="s">
        <v>7</v>
      </c>
      <c r="B9" s="33" t="s">
        <v>6</v>
      </c>
      <c r="C9" s="51">
        <f t="shared" ref="C9:C14" si="0">D9*0.9</f>
        <v>331.2</v>
      </c>
      <c r="D9" s="49">
        <f>400*G2</f>
        <v>368</v>
      </c>
      <c r="E9" s="48">
        <f t="shared" ref="E9:E14" si="1">D9*1.1</f>
        <v>404.8</v>
      </c>
      <c r="L9" s="3"/>
    </row>
    <row r="10" spans="1:12" ht="15" thickBot="1" x14ac:dyDescent="0.35">
      <c r="A10" s="11" t="s">
        <v>8</v>
      </c>
      <c r="B10" s="33" t="s">
        <v>6</v>
      </c>
      <c r="C10" s="51">
        <f t="shared" si="0"/>
        <v>264.96000000000004</v>
      </c>
      <c r="D10" s="50">
        <f>320*G2</f>
        <v>294.40000000000003</v>
      </c>
      <c r="E10" s="54">
        <f t="shared" si="1"/>
        <v>323.84000000000009</v>
      </c>
      <c r="L10" s="3"/>
    </row>
    <row r="11" spans="1:12" ht="15" thickBot="1" x14ac:dyDescent="0.35">
      <c r="A11" s="12" t="s">
        <v>9</v>
      </c>
      <c r="B11" s="32" t="s">
        <v>6</v>
      </c>
      <c r="C11" s="51">
        <f t="shared" si="0"/>
        <v>264.96000000000004</v>
      </c>
      <c r="D11" s="52">
        <f>320*G2</f>
        <v>294.40000000000003</v>
      </c>
      <c r="E11" s="54">
        <f t="shared" si="1"/>
        <v>323.84000000000009</v>
      </c>
      <c r="L11" s="3"/>
    </row>
    <row r="12" spans="1:12" ht="15" thickBot="1" x14ac:dyDescent="0.35">
      <c r="A12" s="13" t="s">
        <v>10</v>
      </c>
      <c r="B12" s="32" t="s">
        <v>6</v>
      </c>
      <c r="C12" s="51">
        <f t="shared" si="0"/>
        <v>240.12</v>
      </c>
      <c r="D12" s="50">
        <f>290*G2</f>
        <v>266.8</v>
      </c>
      <c r="E12" s="54">
        <f t="shared" si="1"/>
        <v>293.48</v>
      </c>
      <c r="L12" s="3"/>
    </row>
    <row r="13" spans="1:12" ht="15" thickBot="1" x14ac:dyDescent="0.35">
      <c r="A13" s="11" t="s">
        <v>11</v>
      </c>
      <c r="B13" s="32" t="s">
        <v>6</v>
      </c>
      <c r="C13" s="51">
        <f t="shared" si="0"/>
        <v>240.12</v>
      </c>
      <c r="D13" s="51">
        <f>290*G2</f>
        <v>266.8</v>
      </c>
      <c r="E13" s="54">
        <f t="shared" si="1"/>
        <v>293.48</v>
      </c>
      <c r="L13" s="3"/>
    </row>
    <row r="14" spans="1:12" ht="15" thickBot="1" x14ac:dyDescent="0.35">
      <c r="A14" s="14" t="s">
        <v>12</v>
      </c>
      <c r="B14" s="34" t="s">
        <v>6</v>
      </c>
      <c r="C14" s="51">
        <f t="shared" si="0"/>
        <v>240.12</v>
      </c>
      <c r="D14" s="51">
        <f>290*G2</f>
        <v>266.8</v>
      </c>
      <c r="E14" s="54">
        <f t="shared" si="1"/>
        <v>293.48</v>
      </c>
      <c r="L14" s="3"/>
    </row>
    <row r="15" spans="1:12" x14ac:dyDescent="0.3">
      <c r="E15" s="53"/>
      <c r="L15" s="3"/>
    </row>
    <row r="16" spans="1:12" ht="15" thickBot="1" x14ac:dyDescent="0.35">
      <c r="L16" s="3"/>
    </row>
    <row r="17" spans="1:14" ht="16.8" customHeight="1" thickBot="1" x14ac:dyDescent="0.35">
      <c r="A17" s="95" t="s">
        <v>92</v>
      </c>
      <c r="B17" s="96"/>
      <c r="C17" s="96"/>
      <c r="D17" s="96"/>
      <c r="E17" s="97"/>
      <c r="G17" s="77" t="s">
        <v>93</v>
      </c>
      <c r="H17" s="98"/>
      <c r="I17" s="98"/>
      <c r="J17" s="98"/>
      <c r="K17" s="99"/>
      <c r="M17" s="41" t="s">
        <v>82</v>
      </c>
    </row>
    <row r="18" spans="1:14" ht="15" thickBot="1" x14ac:dyDescent="0.35">
      <c r="A18" s="92" t="s">
        <v>16</v>
      </c>
      <c r="B18" s="93"/>
      <c r="C18" s="93"/>
      <c r="D18" s="93"/>
      <c r="E18" s="94"/>
      <c r="G18" s="92" t="s">
        <v>16</v>
      </c>
      <c r="H18" s="93"/>
      <c r="I18" s="93"/>
      <c r="J18" s="93"/>
      <c r="K18" s="94"/>
      <c r="M18" s="40" t="s">
        <v>16</v>
      </c>
      <c r="N18" s="59"/>
    </row>
    <row r="19" spans="1:14" ht="15" thickBot="1" x14ac:dyDescent="0.35">
      <c r="A19" s="7" t="s">
        <v>94</v>
      </c>
      <c r="B19" s="1" t="s">
        <v>17</v>
      </c>
      <c r="C19" s="1"/>
      <c r="D19" s="1"/>
      <c r="E19" s="1"/>
      <c r="G19" s="4"/>
      <c r="H19" s="5" t="s">
        <v>79</v>
      </c>
      <c r="I19" s="6" t="s">
        <v>80</v>
      </c>
      <c r="J19" s="43" t="s">
        <v>81</v>
      </c>
      <c r="K19" s="55" t="s">
        <v>83</v>
      </c>
      <c r="L19" s="42"/>
      <c r="M19" s="88">
        <v>3</v>
      </c>
      <c r="N19" s="57" t="str">
        <f>IF(J20&lt;M19,"OK","NOK")</f>
        <v>OK</v>
      </c>
    </row>
    <row r="20" spans="1:14" ht="15" thickBot="1" x14ac:dyDescent="0.35">
      <c r="A20" s="2" t="s">
        <v>77</v>
      </c>
      <c r="B20" s="56">
        <f>C11</f>
        <v>264.96000000000004</v>
      </c>
      <c r="C20" s="56"/>
      <c r="D20" s="56"/>
      <c r="E20" s="56"/>
      <c r="G20" s="2" t="s">
        <v>95</v>
      </c>
      <c r="H20" s="2">
        <f>22/B20</f>
        <v>8.3031400966183569E-2</v>
      </c>
      <c r="I20" s="2">
        <f>28/B20</f>
        <v>0.10567632850241544</v>
      </c>
      <c r="J20" s="44">
        <f>32/B20</f>
        <v>0.12077294685990336</v>
      </c>
      <c r="K20" s="89">
        <v>0</v>
      </c>
      <c r="M20" s="88"/>
    </row>
    <row r="21" spans="1:14" ht="15" thickBot="1" x14ac:dyDescent="0.35">
      <c r="A21" s="2" t="s">
        <v>76</v>
      </c>
      <c r="B21" s="56">
        <f>D11</f>
        <v>294.40000000000003</v>
      </c>
      <c r="C21" s="56"/>
      <c r="D21" s="56"/>
      <c r="E21" s="56"/>
      <c r="G21" s="2" t="s">
        <v>96</v>
      </c>
      <c r="H21" s="2">
        <f>22/B21</f>
        <v>7.4728260869565202E-2</v>
      </c>
      <c r="I21" s="2">
        <f>28/B21</f>
        <v>9.5108695652173905E-2</v>
      </c>
      <c r="J21" s="44">
        <f>32/B21</f>
        <v>0.10869565217391303</v>
      </c>
      <c r="K21" s="90"/>
      <c r="M21" s="88"/>
    </row>
    <row r="22" spans="1:14" ht="15" thickBot="1" x14ac:dyDescent="0.35">
      <c r="A22" s="2" t="s">
        <v>78</v>
      </c>
      <c r="B22" s="56">
        <f>E11</f>
        <v>323.84000000000009</v>
      </c>
      <c r="C22" s="56"/>
      <c r="D22" s="56"/>
      <c r="E22" s="56"/>
      <c r="G22" s="2" t="s">
        <v>97</v>
      </c>
      <c r="H22" s="2">
        <f>22/B22</f>
        <v>6.7934782608695635E-2</v>
      </c>
      <c r="I22" s="2">
        <f>28/B22</f>
        <v>8.6462450592885348E-2</v>
      </c>
      <c r="J22" s="44">
        <f>32/B22</f>
        <v>9.8814229249011828E-2</v>
      </c>
      <c r="K22" s="91"/>
      <c r="M22" s="88"/>
    </row>
    <row r="23" spans="1:14" ht="15" thickBot="1" x14ac:dyDescent="0.35">
      <c r="A23" s="92" t="s">
        <v>18</v>
      </c>
      <c r="B23" s="93"/>
      <c r="C23" s="93"/>
      <c r="D23" s="93"/>
      <c r="E23" s="94"/>
      <c r="G23" s="92" t="s">
        <v>18</v>
      </c>
      <c r="H23" s="93"/>
      <c r="I23" s="93"/>
      <c r="J23" s="93"/>
      <c r="K23" s="94"/>
      <c r="M23" s="40" t="s">
        <v>18</v>
      </c>
      <c r="N23" s="59"/>
    </row>
    <row r="24" spans="1:14" ht="15" thickBot="1" x14ac:dyDescent="0.35">
      <c r="A24" s="7" t="s">
        <v>94</v>
      </c>
      <c r="B24" s="1" t="s">
        <v>19</v>
      </c>
      <c r="C24" s="1" t="s">
        <v>20</v>
      </c>
      <c r="D24" s="1"/>
      <c r="E24" s="1"/>
      <c r="G24" s="4"/>
      <c r="H24" s="5" t="s">
        <v>79</v>
      </c>
      <c r="I24" s="6" t="s">
        <v>80</v>
      </c>
      <c r="J24" s="43" t="s">
        <v>81</v>
      </c>
      <c r="K24" s="55" t="s">
        <v>83</v>
      </c>
      <c r="M24" s="88">
        <v>3</v>
      </c>
      <c r="N24" s="57" t="str">
        <f t="shared" ref="N24" si="2">IF(J25&lt;M24,"OK","NOK")</f>
        <v>OK</v>
      </c>
    </row>
    <row r="25" spans="1:14" ht="15" thickBot="1" x14ac:dyDescent="0.35">
      <c r="A25" s="2" t="s">
        <v>77</v>
      </c>
      <c r="B25" s="56">
        <f>C5</f>
        <v>1291.68</v>
      </c>
      <c r="C25" s="56">
        <f>C8</f>
        <v>331.2</v>
      </c>
      <c r="D25" s="56"/>
      <c r="E25" s="56"/>
      <c r="G25" s="2" t="s">
        <v>95</v>
      </c>
      <c r="H25" s="2">
        <f>22/$B25+22/$C25</f>
        <v>8.345720302242042E-2</v>
      </c>
      <c r="I25" s="2">
        <f>28/$B25+28/$C25</f>
        <v>0.10621825839217143</v>
      </c>
      <c r="J25" s="44">
        <f>32/$B25+32/$C25</f>
        <v>0.12139229530533878</v>
      </c>
      <c r="K25" s="89">
        <v>0</v>
      </c>
      <c r="M25" s="88"/>
    </row>
    <row r="26" spans="1:14" ht="15" thickBot="1" x14ac:dyDescent="0.35">
      <c r="A26" s="2" t="s">
        <v>76</v>
      </c>
      <c r="B26" s="56">
        <f>D5</f>
        <v>1435.2</v>
      </c>
      <c r="C26" s="56">
        <f>D8</f>
        <v>368</v>
      </c>
      <c r="D26" s="56"/>
      <c r="E26" s="56"/>
      <c r="G26" s="2" t="s">
        <v>96</v>
      </c>
      <c r="H26" s="2">
        <f>22/$B26+22/$C26</f>
        <v>7.5111482720178369E-2</v>
      </c>
      <c r="I26" s="2">
        <f>28/$B26+28/$C26</f>
        <v>9.5596432552954302E-2</v>
      </c>
      <c r="J26" s="44">
        <f>32/$B26+32/$C26</f>
        <v>0.1092530657748049</v>
      </c>
      <c r="K26" s="90"/>
      <c r="M26" s="88"/>
    </row>
    <row r="27" spans="1:14" ht="15" thickBot="1" x14ac:dyDescent="0.35">
      <c r="A27" s="2" t="s">
        <v>78</v>
      </c>
      <c r="B27" s="56">
        <f>E5</f>
        <v>1578.7200000000003</v>
      </c>
      <c r="C27" s="56">
        <f>E8</f>
        <v>404.8</v>
      </c>
      <c r="D27" s="56"/>
      <c r="E27" s="56"/>
      <c r="G27" s="2" t="s">
        <v>97</v>
      </c>
      <c r="H27" s="2">
        <f>22/$B27+22/$C27</f>
        <v>6.8283166109253057E-2</v>
      </c>
      <c r="I27" s="2">
        <f>28/$B27+28/$C27</f>
        <v>8.6905847775412992E-2</v>
      </c>
      <c r="J27" s="44">
        <f>32/$B27+32/$C27</f>
        <v>9.9320968886186273E-2</v>
      </c>
      <c r="K27" s="91"/>
      <c r="M27" s="88"/>
    </row>
    <row r="28" spans="1:14" ht="15" thickBot="1" x14ac:dyDescent="0.35">
      <c r="A28" s="92" t="s">
        <v>21</v>
      </c>
      <c r="B28" s="93"/>
      <c r="C28" s="93"/>
      <c r="D28" s="93"/>
      <c r="E28" s="94"/>
      <c r="G28" s="92" t="s">
        <v>21</v>
      </c>
      <c r="H28" s="93"/>
      <c r="I28" s="93"/>
      <c r="J28" s="93"/>
      <c r="K28" s="94"/>
      <c r="M28" s="40" t="s">
        <v>21</v>
      </c>
      <c r="N28" s="59"/>
    </row>
    <row r="29" spans="1:14" ht="15" thickBot="1" x14ac:dyDescent="0.35">
      <c r="A29" s="7" t="s">
        <v>94</v>
      </c>
      <c r="B29" s="1" t="s">
        <v>22</v>
      </c>
      <c r="C29" s="1" t="s">
        <v>23</v>
      </c>
      <c r="D29" s="1" t="s">
        <v>24</v>
      </c>
      <c r="E29" s="1" t="s">
        <v>25</v>
      </c>
      <c r="G29" s="4"/>
      <c r="H29" s="5" t="s">
        <v>79</v>
      </c>
      <c r="I29" s="6" t="s">
        <v>80</v>
      </c>
      <c r="J29" s="43" t="s">
        <v>81</v>
      </c>
      <c r="K29" s="55" t="s">
        <v>83</v>
      </c>
      <c r="M29" s="88">
        <v>0.5</v>
      </c>
      <c r="N29" s="57" t="str">
        <f t="shared" ref="N29" si="3">IF(J30&lt;M29,"OK","NOK")</f>
        <v>OK</v>
      </c>
    </row>
    <row r="30" spans="1:14" ht="15" thickBot="1" x14ac:dyDescent="0.35">
      <c r="A30" s="2" t="s">
        <v>77</v>
      </c>
      <c r="B30" s="56">
        <f>C8</f>
        <v>331.2</v>
      </c>
      <c r="C30" s="56">
        <f>C12</f>
        <v>240.12</v>
      </c>
      <c r="D30" s="56">
        <f>C6</f>
        <v>331.2</v>
      </c>
      <c r="E30" s="56">
        <f>C8</f>
        <v>331.2</v>
      </c>
      <c r="G30" s="2" t="s">
        <v>95</v>
      </c>
      <c r="H30" s="2">
        <f>22/$B30+22/$C30+22/D30+22/E30</f>
        <v>0.29089621855738801</v>
      </c>
      <c r="I30" s="2">
        <f>28/$B30+28/$C30+28/D30+28/E30</f>
        <v>0.37023155089122106</v>
      </c>
      <c r="J30" s="44">
        <f>32/$B30+32/$C30+32/D30+32/E30</f>
        <v>0.42312177244710975</v>
      </c>
      <c r="K30" s="89">
        <v>0</v>
      </c>
      <c r="M30" s="88"/>
    </row>
    <row r="31" spans="1:14" ht="15" thickBot="1" x14ac:dyDescent="0.35">
      <c r="A31" s="2" t="s">
        <v>76</v>
      </c>
      <c r="B31" s="56">
        <f>D8</f>
        <v>368</v>
      </c>
      <c r="C31" s="56">
        <f>D12</f>
        <v>266.8</v>
      </c>
      <c r="D31" s="56">
        <f>D6</f>
        <v>368</v>
      </c>
      <c r="E31" s="56">
        <f>D8</f>
        <v>368</v>
      </c>
      <c r="G31" s="2" t="s">
        <v>96</v>
      </c>
      <c r="H31" s="2">
        <f>22/$B31+22/$C31+22/D31+22/E31</f>
        <v>0.26180659670164913</v>
      </c>
      <c r="I31" s="2">
        <f>28/$B31+28/$C31+28/D31+28/E31</f>
        <v>0.33320839580209893</v>
      </c>
      <c r="J31" s="44">
        <f>32/$B31+32/$C31+32/D31+32/E31</f>
        <v>0.38080959520239882</v>
      </c>
      <c r="K31" s="90"/>
      <c r="M31" s="88"/>
    </row>
    <row r="32" spans="1:14" ht="15" thickBot="1" x14ac:dyDescent="0.35">
      <c r="A32" s="2" t="s">
        <v>78</v>
      </c>
      <c r="B32" s="56">
        <f>E8</f>
        <v>404.8</v>
      </c>
      <c r="C32" s="56">
        <f>E12</f>
        <v>293.48</v>
      </c>
      <c r="D32" s="56">
        <f>E6</f>
        <v>404.8</v>
      </c>
      <c r="E32" s="56">
        <f>E8</f>
        <v>404.8</v>
      </c>
      <c r="G32" s="2" t="s">
        <v>97</v>
      </c>
      <c r="H32" s="2">
        <f>22/$B32+22/$C32+22/D32+22/E32</f>
        <v>0.23800599700149921</v>
      </c>
      <c r="I32" s="2">
        <f>28/$B32+28/$C32+28/D32+28/E32</f>
        <v>0.3029167234564536</v>
      </c>
      <c r="J32" s="44">
        <f>32/$B32+32/$C32+32/D32+32/E32</f>
        <v>0.34619054109308978</v>
      </c>
      <c r="K32" s="91"/>
      <c r="M32" s="88"/>
    </row>
    <row r="33" spans="1:14" ht="15" thickBot="1" x14ac:dyDescent="0.35">
      <c r="A33" s="92" t="s">
        <v>26</v>
      </c>
      <c r="B33" s="93"/>
      <c r="C33" s="93"/>
      <c r="D33" s="93"/>
      <c r="E33" s="94"/>
      <c r="G33" s="92" t="s">
        <v>26</v>
      </c>
      <c r="H33" s="93"/>
      <c r="I33" s="93"/>
      <c r="J33" s="93"/>
      <c r="K33" s="94"/>
      <c r="M33" s="40" t="s">
        <v>26</v>
      </c>
      <c r="N33" s="59"/>
    </row>
    <row r="34" spans="1:14" ht="15" thickBot="1" x14ac:dyDescent="0.35">
      <c r="A34" s="7" t="s">
        <v>94</v>
      </c>
      <c r="B34" s="1" t="s">
        <v>27</v>
      </c>
      <c r="C34" s="1"/>
      <c r="D34" s="1"/>
      <c r="E34" s="1"/>
      <c r="G34" s="4"/>
      <c r="H34" s="5" t="s">
        <v>79</v>
      </c>
      <c r="I34" s="6" t="s">
        <v>80</v>
      </c>
      <c r="J34" s="43" t="s">
        <v>81</v>
      </c>
      <c r="K34" s="55" t="s">
        <v>83</v>
      </c>
      <c r="M34" s="88">
        <v>3</v>
      </c>
      <c r="N34" s="57" t="str">
        <f t="shared" ref="N34" si="4">IF(J35&lt;M34,"OK","NOK")</f>
        <v>OK</v>
      </c>
    </row>
    <row r="35" spans="1:14" ht="15" thickBot="1" x14ac:dyDescent="0.35">
      <c r="A35" s="2" t="s">
        <v>77</v>
      </c>
      <c r="B35" s="56">
        <f>C5</f>
        <v>1291.68</v>
      </c>
      <c r="C35" s="56"/>
      <c r="D35" s="56"/>
      <c r="E35" s="56"/>
      <c r="G35" s="2" t="s">
        <v>95</v>
      </c>
      <c r="H35" s="2">
        <f>22/B35</f>
        <v>1.7032082249473553E-2</v>
      </c>
      <c r="I35" s="2">
        <f>28/B35</f>
        <v>2.1677195590239066E-2</v>
      </c>
      <c r="J35" s="44">
        <f>32/B35</f>
        <v>2.4773937817416079E-2</v>
      </c>
      <c r="K35" s="89">
        <v>0</v>
      </c>
      <c r="M35" s="88"/>
    </row>
    <row r="36" spans="1:14" ht="15" thickBot="1" x14ac:dyDescent="0.35">
      <c r="A36" s="2" t="s">
        <v>76</v>
      </c>
      <c r="B36" s="56">
        <f>D5</f>
        <v>1435.2</v>
      </c>
      <c r="C36" s="56"/>
      <c r="D36" s="56"/>
      <c r="E36" s="56"/>
      <c r="G36" s="2" t="s">
        <v>96</v>
      </c>
      <c r="H36" s="2">
        <f>22/B36</f>
        <v>1.5328874024526198E-2</v>
      </c>
      <c r="I36" s="2">
        <f>28/B36</f>
        <v>1.950947603121516E-2</v>
      </c>
      <c r="J36" s="44">
        <f>32/B36</f>
        <v>2.2296544035674468E-2</v>
      </c>
      <c r="K36" s="90"/>
      <c r="M36" s="88"/>
    </row>
    <row r="37" spans="1:14" ht="15" thickBot="1" x14ac:dyDescent="0.35">
      <c r="A37" s="2" t="s">
        <v>78</v>
      </c>
      <c r="B37" s="56">
        <f>E5</f>
        <v>1578.7200000000003</v>
      </c>
      <c r="C37" s="56"/>
      <c r="D37" s="56"/>
      <c r="E37" s="56"/>
      <c r="G37" s="2" t="s">
        <v>97</v>
      </c>
      <c r="H37" s="2">
        <f>22/B37</f>
        <v>1.3935340022296542E-2</v>
      </c>
      <c r="I37" s="2">
        <f>28/B37</f>
        <v>1.7735887301104689E-2</v>
      </c>
      <c r="J37" s="44">
        <f>32/B37</f>
        <v>2.0269585486976788E-2</v>
      </c>
      <c r="K37" s="91"/>
      <c r="M37" s="88"/>
    </row>
    <row r="38" spans="1:14" ht="15" thickBot="1" x14ac:dyDescent="0.35">
      <c r="A38" s="92" t="s">
        <v>28</v>
      </c>
      <c r="B38" s="93"/>
      <c r="C38" s="93"/>
      <c r="D38" s="93"/>
      <c r="E38" s="94"/>
      <c r="G38" s="92" t="s">
        <v>28</v>
      </c>
      <c r="H38" s="93"/>
      <c r="I38" s="93"/>
      <c r="J38" s="93"/>
      <c r="K38" s="94"/>
      <c r="M38" s="40" t="s">
        <v>28</v>
      </c>
      <c r="N38" s="59"/>
    </row>
    <row r="39" spans="1:14" ht="15" thickBot="1" x14ac:dyDescent="0.35">
      <c r="A39" s="7" t="s">
        <v>94</v>
      </c>
      <c r="B39" s="1" t="s">
        <v>29</v>
      </c>
      <c r="C39" s="1"/>
      <c r="D39" s="1"/>
      <c r="E39" s="1"/>
      <c r="G39" s="4"/>
      <c r="H39" s="5" t="s">
        <v>79</v>
      </c>
      <c r="I39" s="6" t="s">
        <v>80</v>
      </c>
      <c r="J39" s="43" t="s">
        <v>81</v>
      </c>
      <c r="K39" s="55" t="s">
        <v>83</v>
      </c>
      <c r="M39" s="88">
        <v>0.1</v>
      </c>
      <c r="N39" s="57" t="str">
        <f t="shared" ref="N39" si="5">IF(J40&lt;M39,"OK","NOK")</f>
        <v>OK</v>
      </c>
    </row>
    <row r="40" spans="1:14" ht="15" thickBot="1" x14ac:dyDescent="0.35">
      <c r="A40" s="2" t="s">
        <v>77</v>
      </c>
      <c r="B40" s="56">
        <f>C9</f>
        <v>331.2</v>
      </c>
      <c r="C40" s="56"/>
      <c r="D40" s="56"/>
      <c r="E40" s="56"/>
      <c r="G40" s="2" t="s">
        <v>95</v>
      </c>
      <c r="H40" s="2">
        <f>22/B40</f>
        <v>6.6425120772946863E-2</v>
      </c>
      <c r="I40" s="2">
        <f>28/B40</f>
        <v>8.4541062801932368E-2</v>
      </c>
      <c r="J40" s="44">
        <f>32/B40</f>
        <v>9.6618357487922704E-2</v>
      </c>
      <c r="K40" s="89">
        <v>0</v>
      </c>
      <c r="M40" s="88"/>
    </row>
    <row r="41" spans="1:14" ht="15" thickBot="1" x14ac:dyDescent="0.35">
      <c r="A41" s="2" t="s">
        <v>76</v>
      </c>
      <c r="B41" s="56">
        <f>D9</f>
        <v>368</v>
      </c>
      <c r="C41" s="56"/>
      <c r="D41" s="56"/>
      <c r="E41" s="56"/>
      <c r="G41" s="2" t="s">
        <v>96</v>
      </c>
      <c r="H41" s="2">
        <f>22/B41</f>
        <v>5.9782608695652176E-2</v>
      </c>
      <c r="I41" s="2">
        <f>28/B41</f>
        <v>7.6086956521739135E-2</v>
      </c>
      <c r="J41" s="44">
        <f>32/B41</f>
        <v>8.6956521739130432E-2</v>
      </c>
      <c r="K41" s="90"/>
      <c r="M41" s="88"/>
    </row>
    <row r="42" spans="1:14" ht="15" thickBot="1" x14ac:dyDescent="0.35">
      <c r="A42" s="2" t="s">
        <v>78</v>
      </c>
      <c r="B42" s="56">
        <f>E9</f>
        <v>404.8</v>
      </c>
      <c r="C42" s="56"/>
      <c r="D42" s="56"/>
      <c r="E42" s="56"/>
      <c r="G42" s="2" t="s">
        <v>97</v>
      </c>
      <c r="H42" s="2">
        <f>22/B42</f>
        <v>5.434782608695652E-2</v>
      </c>
      <c r="I42" s="2">
        <f>28/B42</f>
        <v>6.9169960474308304E-2</v>
      </c>
      <c r="J42" s="44">
        <f>32/B42</f>
        <v>7.9051383399209488E-2</v>
      </c>
      <c r="K42" s="91"/>
      <c r="M42" s="88"/>
    </row>
    <row r="43" spans="1:14" ht="15" thickBot="1" x14ac:dyDescent="0.35">
      <c r="A43" s="92" t="s">
        <v>30</v>
      </c>
      <c r="B43" s="93"/>
      <c r="C43" s="93"/>
      <c r="D43" s="93"/>
      <c r="E43" s="94"/>
      <c r="G43" s="92" t="s">
        <v>30</v>
      </c>
      <c r="H43" s="93"/>
      <c r="I43" s="93"/>
      <c r="J43" s="93"/>
      <c r="K43" s="94"/>
      <c r="M43" s="39" t="s">
        <v>30</v>
      </c>
      <c r="N43" s="59"/>
    </row>
    <row r="44" spans="1:14" ht="15" thickBot="1" x14ac:dyDescent="0.35">
      <c r="A44" s="7" t="s">
        <v>94</v>
      </c>
      <c r="B44" s="1" t="s">
        <v>31</v>
      </c>
      <c r="C44" s="1"/>
      <c r="D44" s="1"/>
      <c r="E44" s="1"/>
      <c r="G44" s="4"/>
      <c r="H44" s="5" t="s">
        <v>79</v>
      </c>
      <c r="I44" s="6" t="s">
        <v>80</v>
      </c>
      <c r="J44" s="43" t="s">
        <v>81</v>
      </c>
      <c r="K44" s="55" t="s">
        <v>83</v>
      </c>
      <c r="M44" s="88">
        <v>10</v>
      </c>
      <c r="N44" s="57" t="str">
        <f t="shared" ref="N44" si="6">IF(J45&lt;M44,"OK","NOK")</f>
        <v>OK</v>
      </c>
    </row>
    <row r="45" spans="1:14" ht="15" thickBot="1" x14ac:dyDescent="0.35">
      <c r="A45" s="2" t="s">
        <v>77</v>
      </c>
      <c r="B45" s="56">
        <f>C5</f>
        <v>1291.68</v>
      </c>
      <c r="C45" s="56"/>
      <c r="D45" s="56"/>
      <c r="E45" s="56"/>
      <c r="G45" s="2" t="s">
        <v>95</v>
      </c>
      <c r="H45" s="2">
        <f>22/B45</f>
        <v>1.7032082249473553E-2</v>
      </c>
      <c r="I45" s="2">
        <f>28/B45</f>
        <v>2.1677195590239066E-2</v>
      </c>
      <c r="J45" s="44">
        <f>32/B45</f>
        <v>2.4773937817416079E-2</v>
      </c>
      <c r="K45" s="89">
        <v>0</v>
      </c>
      <c r="M45" s="88"/>
    </row>
    <row r="46" spans="1:14" ht="15" thickBot="1" x14ac:dyDescent="0.35">
      <c r="A46" s="2" t="s">
        <v>76</v>
      </c>
      <c r="B46" s="56">
        <f>D5</f>
        <v>1435.2</v>
      </c>
      <c r="C46" s="56"/>
      <c r="D46" s="56"/>
      <c r="E46" s="56"/>
      <c r="G46" s="2" t="s">
        <v>96</v>
      </c>
      <c r="H46" s="2">
        <f>22/B46</f>
        <v>1.5328874024526198E-2</v>
      </c>
      <c r="I46" s="2">
        <f>28/B46</f>
        <v>1.950947603121516E-2</v>
      </c>
      <c r="J46" s="44">
        <f>32/B46</f>
        <v>2.2296544035674468E-2</v>
      </c>
      <c r="K46" s="90"/>
      <c r="M46" s="88"/>
    </row>
    <row r="47" spans="1:14" ht="15" thickBot="1" x14ac:dyDescent="0.35">
      <c r="A47" s="2" t="s">
        <v>78</v>
      </c>
      <c r="B47" s="56">
        <f>E5</f>
        <v>1578.7200000000003</v>
      </c>
      <c r="C47" s="56"/>
      <c r="D47" s="56"/>
      <c r="E47" s="56"/>
      <c r="G47" s="2" t="s">
        <v>97</v>
      </c>
      <c r="H47" s="2">
        <f>22/B47</f>
        <v>1.3935340022296542E-2</v>
      </c>
      <c r="I47" s="2">
        <f>28/B47</f>
        <v>1.7735887301104689E-2</v>
      </c>
      <c r="J47" s="44">
        <f>32/B47</f>
        <v>2.0269585486976788E-2</v>
      </c>
      <c r="K47" s="91"/>
      <c r="M47" s="88"/>
    </row>
    <row r="48" spans="1:14" ht="15" thickBot="1" x14ac:dyDescent="0.35">
      <c r="A48" s="92" t="s">
        <v>32</v>
      </c>
      <c r="B48" s="93"/>
      <c r="C48" s="93"/>
      <c r="D48" s="93"/>
      <c r="E48" s="94"/>
      <c r="G48" s="92" t="s">
        <v>32</v>
      </c>
      <c r="H48" s="93"/>
      <c r="I48" s="93"/>
      <c r="J48" s="93"/>
      <c r="K48" s="94"/>
      <c r="M48" s="40" t="s">
        <v>32</v>
      </c>
      <c r="N48" s="59"/>
    </row>
    <row r="49" spans="1:14" ht="15" thickBot="1" x14ac:dyDescent="0.35">
      <c r="A49" s="7" t="s">
        <v>94</v>
      </c>
      <c r="B49" s="1" t="s">
        <v>33</v>
      </c>
      <c r="C49" s="1" t="s">
        <v>34</v>
      </c>
      <c r="D49" s="1" t="s">
        <v>35</v>
      </c>
      <c r="E49" s="1" t="s">
        <v>36</v>
      </c>
      <c r="G49" s="4"/>
      <c r="H49" s="5" t="s">
        <v>79</v>
      </c>
      <c r="I49" s="6" t="s">
        <v>80</v>
      </c>
      <c r="J49" s="43" t="s">
        <v>81</v>
      </c>
      <c r="K49" s="55" t="s">
        <v>83</v>
      </c>
      <c r="M49" s="88">
        <v>3</v>
      </c>
      <c r="N49" s="57" t="str">
        <f t="shared" ref="N49" si="7">IF(J50&lt;M49,"OK","NOK")</f>
        <v>OK</v>
      </c>
    </row>
    <row r="50" spans="1:14" ht="15" thickBot="1" x14ac:dyDescent="0.35">
      <c r="A50" s="2" t="s">
        <v>77</v>
      </c>
      <c r="B50" s="56">
        <f>C5</f>
        <v>1291.68</v>
      </c>
      <c r="C50" s="56">
        <f>C5</f>
        <v>1291.68</v>
      </c>
      <c r="D50" s="56">
        <f>C10</f>
        <v>264.96000000000004</v>
      </c>
      <c r="E50" s="56">
        <f>C12</f>
        <v>240.12</v>
      </c>
      <c r="G50" s="2" t="s">
        <v>95</v>
      </c>
      <c r="H50" s="2">
        <f>(22-K$50)/$B50+(22-K$50)/$C50+(22-K$50)/D50+(22-K$50)/E50</f>
        <v>0.20017802263398216</v>
      </c>
      <c r="I50" s="2">
        <f>(28-K$50)/$B50+(28-K$50)/$C50+(28-K$50)/D50+(28-K$50)/E50</f>
        <v>0.25710068309862166</v>
      </c>
      <c r="J50" s="44">
        <f>(32-K$50)/$B50+(32-K$50)/$C50+(32-K$50)/D50+(32-K$50)/E50</f>
        <v>0.2950491234083813</v>
      </c>
      <c r="K50" s="89">
        <v>0.9</v>
      </c>
      <c r="M50" s="88"/>
    </row>
    <row r="51" spans="1:14" ht="15" thickBot="1" x14ac:dyDescent="0.35">
      <c r="A51" s="2" t="s">
        <v>76</v>
      </c>
      <c r="B51" s="56">
        <f>D5</f>
        <v>1435.2</v>
      </c>
      <c r="C51" s="56">
        <f>D5</f>
        <v>1435.2</v>
      </c>
      <c r="D51" s="56">
        <f>D10</f>
        <v>294.40000000000003</v>
      </c>
      <c r="E51" s="56">
        <f>D12</f>
        <v>266.8</v>
      </c>
      <c r="G51" s="2" t="s">
        <v>96</v>
      </c>
      <c r="H51" s="2">
        <f t="shared" ref="H51:H52" si="8">(22-K$50)/$B51+(22-K$50)/$C51+(22-K$50)/D51+(22-K$50)/E51</f>
        <v>0.18016022037058393</v>
      </c>
      <c r="I51" s="2">
        <f t="shared" ref="I51:I52" si="9">(28-K$50)/$B51+(28-K$50)/$C51+(28-K$50)/D51+(28-K$50)/E51</f>
        <v>0.23139061478875947</v>
      </c>
      <c r="J51" s="44">
        <f t="shared" ref="J51:J52" si="10">(32-K$50)/$B51+(32-K$50)/$C51+(32-K$50)/D51+(32-K$50)/E51</f>
        <v>0.26554421106754317</v>
      </c>
      <c r="K51" s="90"/>
      <c r="M51" s="88"/>
    </row>
    <row r="52" spans="1:14" ht="15" thickBot="1" x14ac:dyDescent="0.35">
      <c r="A52" s="2" t="s">
        <v>78</v>
      </c>
      <c r="B52" s="56">
        <f>E5</f>
        <v>1578.7200000000003</v>
      </c>
      <c r="C52" s="56">
        <f>E5</f>
        <v>1578.7200000000003</v>
      </c>
      <c r="D52" s="56">
        <f>E10</f>
        <v>323.84000000000009</v>
      </c>
      <c r="E52" s="56">
        <f>E12</f>
        <v>293.48</v>
      </c>
      <c r="G52" s="2" t="s">
        <v>97</v>
      </c>
      <c r="H52" s="2">
        <f t="shared" si="8"/>
        <v>0.16378201851871266</v>
      </c>
      <c r="I52" s="2">
        <f t="shared" si="9"/>
        <v>0.2103551043534177</v>
      </c>
      <c r="J52" s="44">
        <f t="shared" si="10"/>
        <v>0.24140382824322104</v>
      </c>
      <c r="K52" s="91"/>
      <c r="M52" s="88"/>
    </row>
    <row r="53" spans="1:14" ht="15" thickBot="1" x14ac:dyDescent="0.35">
      <c r="A53" s="92" t="s">
        <v>37</v>
      </c>
      <c r="B53" s="93"/>
      <c r="C53" s="93"/>
      <c r="D53" s="93"/>
      <c r="E53" s="94"/>
      <c r="G53" s="92" t="s">
        <v>37</v>
      </c>
      <c r="H53" s="93"/>
      <c r="I53" s="93"/>
      <c r="J53" s="93"/>
      <c r="K53" s="94"/>
      <c r="M53" s="40" t="s">
        <v>37</v>
      </c>
      <c r="N53" s="59"/>
    </row>
    <row r="54" spans="1:14" ht="15" thickBot="1" x14ac:dyDescent="0.35">
      <c r="A54" s="7" t="s">
        <v>94</v>
      </c>
      <c r="B54" s="1" t="s">
        <v>35</v>
      </c>
      <c r="C54" s="1" t="s">
        <v>36</v>
      </c>
      <c r="D54" s="1"/>
      <c r="E54" s="1"/>
      <c r="G54" s="4"/>
      <c r="H54" s="5" t="s">
        <v>79</v>
      </c>
      <c r="I54" s="6" t="s">
        <v>80</v>
      </c>
      <c r="J54" s="43" t="s">
        <v>81</v>
      </c>
      <c r="K54" s="55" t="s">
        <v>83</v>
      </c>
      <c r="M54" s="88">
        <v>0.2</v>
      </c>
      <c r="N54" s="58" t="str">
        <f t="shared" ref="N54" si="11">IF(J55&lt;M54,"OK","NOK")</f>
        <v>NOK</v>
      </c>
    </row>
    <row r="55" spans="1:14" ht="15" thickBot="1" x14ac:dyDescent="0.35">
      <c r="A55" s="2" t="s">
        <v>77</v>
      </c>
      <c r="B55" s="56">
        <f>C10</f>
        <v>264.96000000000004</v>
      </c>
      <c r="C55" s="56">
        <f>C12</f>
        <v>240.12</v>
      </c>
      <c r="D55" s="56"/>
      <c r="E55" s="56"/>
      <c r="G55" s="2" t="s">
        <v>95</v>
      </c>
      <c r="H55" s="2">
        <f>(22-K$55)/$B55+(22-K$55)/$C55</f>
        <v>0.1675073921372647</v>
      </c>
      <c r="I55" s="61">
        <f>(28-K$55)/$B55+(28-K$55)/$C55</f>
        <v>0.21513982592037315</v>
      </c>
      <c r="J55" s="60">
        <f>(32-K$55)/$B55+(32-K$55)/$C55</f>
        <v>0.24689478177577878</v>
      </c>
      <c r="K55" s="89">
        <v>0.9</v>
      </c>
      <c r="M55" s="88"/>
    </row>
    <row r="56" spans="1:14" ht="15" thickBot="1" x14ac:dyDescent="0.35">
      <c r="A56" s="2" t="s">
        <v>76</v>
      </c>
      <c r="B56" s="56">
        <f>D10</f>
        <v>294.40000000000003</v>
      </c>
      <c r="C56" s="56">
        <f>D12</f>
        <v>266.8</v>
      </c>
      <c r="D56" s="56"/>
      <c r="E56" s="56"/>
      <c r="G56" s="2" t="s">
        <v>96</v>
      </c>
      <c r="H56" s="2">
        <f>(22-K$55)/$B56+(22-K$55)/$C56</f>
        <v>0.15075665292353824</v>
      </c>
      <c r="I56" s="2">
        <f t="shared" ref="I56:I57" si="12">(28-K$55)/$B56+(28-K$55)/$C56</f>
        <v>0.19362584332833582</v>
      </c>
      <c r="J56" s="60">
        <f t="shared" ref="J56:J57" si="13">(32-K$55)/$B56+(32-K$55)/$C56</f>
        <v>0.2222053035982009</v>
      </c>
      <c r="K56" s="90"/>
      <c r="M56" s="88"/>
    </row>
    <row r="57" spans="1:14" ht="15" thickBot="1" x14ac:dyDescent="0.35">
      <c r="A57" s="2" t="s">
        <v>78</v>
      </c>
      <c r="B57" s="56">
        <f>E10</f>
        <v>323.84000000000009</v>
      </c>
      <c r="C57" s="56">
        <f>E12</f>
        <v>293.48</v>
      </c>
      <c r="D57" s="56"/>
      <c r="E57" s="56"/>
      <c r="G57" s="2" t="s">
        <v>97</v>
      </c>
      <c r="H57" s="2">
        <f>(22-K$55)/$B57+(22-K$55)/$C57</f>
        <v>0.137051502657762</v>
      </c>
      <c r="I57" s="2">
        <f t="shared" si="12"/>
        <v>0.17602349393485073</v>
      </c>
      <c r="J57" s="60">
        <f t="shared" si="13"/>
        <v>0.20200482145290988</v>
      </c>
      <c r="K57" s="91"/>
      <c r="M57" s="88"/>
    </row>
    <row r="58" spans="1:14" ht="15.75" customHeight="1" thickBot="1" x14ac:dyDescent="0.35">
      <c r="A58" s="92" t="s">
        <v>38</v>
      </c>
      <c r="B58" s="93"/>
      <c r="C58" s="93"/>
      <c r="D58" s="93"/>
      <c r="E58" s="94"/>
      <c r="G58" s="92" t="s">
        <v>38</v>
      </c>
      <c r="H58" s="93"/>
      <c r="I58" s="93"/>
      <c r="J58" s="93"/>
      <c r="K58" s="94"/>
      <c r="M58" s="40" t="s">
        <v>38</v>
      </c>
      <c r="N58" s="59"/>
    </row>
    <row r="59" spans="1:14" ht="15" thickBot="1" x14ac:dyDescent="0.35">
      <c r="A59" s="7" t="s">
        <v>94</v>
      </c>
      <c r="B59" s="1" t="s">
        <v>39</v>
      </c>
      <c r="C59" s="1" t="s">
        <v>40</v>
      </c>
      <c r="D59" s="1" t="s">
        <v>41</v>
      </c>
      <c r="E59" s="1"/>
      <c r="G59" s="4"/>
      <c r="H59" s="5" t="s">
        <v>79</v>
      </c>
      <c r="I59" s="6" t="s">
        <v>80</v>
      </c>
      <c r="J59" s="43" t="s">
        <v>81</v>
      </c>
      <c r="K59" s="55" t="s">
        <v>83</v>
      </c>
      <c r="M59" s="88">
        <v>0.2</v>
      </c>
      <c r="N59" s="57" t="str">
        <f t="shared" ref="N59" si="14">IF(J60&lt;M59,"OK","NOK")</f>
        <v>OK</v>
      </c>
    </row>
    <row r="60" spans="1:14" ht="15" thickBot="1" x14ac:dyDescent="0.35">
      <c r="A60" s="2" t="s">
        <v>77</v>
      </c>
      <c r="B60" s="56">
        <f>C5</f>
        <v>1291.68</v>
      </c>
      <c r="C60" s="56">
        <f>C8</f>
        <v>331.2</v>
      </c>
      <c r="D60" s="56">
        <f>C5</f>
        <v>1291.68</v>
      </c>
      <c r="E60" s="56"/>
      <c r="G60" s="2" t="s">
        <v>95</v>
      </c>
      <c r="H60" s="2">
        <f>22/$B60+22/$C60+22/D60</f>
        <v>0.10048928527189398</v>
      </c>
      <c r="I60" s="2">
        <f>28/$B60+28/$C60+28/D60</f>
        <v>0.12789545398241051</v>
      </c>
      <c r="J60" s="44">
        <f>32/$B60+32/$C60+32/D60</f>
        <v>0.14616623312275487</v>
      </c>
      <c r="K60" s="89">
        <v>0</v>
      </c>
      <c r="M60" s="88"/>
    </row>
    <row r="61" spans="1:14" ht="15" thickBot="1" x14ac:dyDescent="0.35">
      <c r="A61" s="2" t="s">
        <v>76</v>
      </c>
      <c r="B61" s="56">
        <f>D5</f>
        <v>1435.2</v>
      </c>
      <c r="C61" s="56">
        <f>D8</f>
        <v>368</v>
      </c>
      <c r="D61" s="56">
        <f>D5</f>
        <v>1435.2</v>
      </c>
      <c r="E61" s="56"/>
      <c r="G61" s="2" t="s">
        <v>96</v>
      </c>
      <c r="H61" s="2">
        <f>22/$B61+22/$C61+22/D61</f>
        <v>9.0440356744704561E-2</v>
      </c>
      <c r="I61" s="2">
        <f>28/$B61+28/$C61+28/D61</f>
        <v>0.11510590858416947</v>
      </c>
      <c r="J61" s="44">
        <f>32/$B61+32/$C61+32/D61</f>
        <v>0.13154960981047936</v>
      </c>
      <c r="K61" s="90"/>
      <c r="M61" s="88"/>
    </row>
    <row r="62" spans="1:14" ht="15" thickBot="1" x14ac:dyDescent="0.35">
      <c r="A62" s="2" t="s">
        <v>78</v>
      </c>
      <c r="B62" s="56">
        <f>E5</f>
        <v>1578.7200000000003</v>
      </c>
      <c r="C62" s="56">
        <f>E8</f>
        <v>404.8</v>
      </c>
      <c r="D62" s="56">
        <f>D5</f>
        <v>1435.2</v>
      </c>
      <c r="E62" s="56"/>
      <c r="G62" s="2" t="s">
        <v>97</v>
      </c>
      <c r="H62" s="2">
        <f>22/$B62+22/$C62+22/D62</f>
        <v>8.361204013377925E-2</v>
      </c>
      <c r="I62" s="2">
        <f>28/$B62+28/$C62+28/D62</f>
        <v>0.10641532380662816</v>
      </c>
      <c r="J62" s="44">
        <f>32/$B62+32/$C62+32/D62</f>
        <v>0.12161751292186074</v>
      </c>
      <c r="K62" s="91"/>
      <c r="M62" s="88"/>
    </row>
    <row r="63" spans="1:14" ht="15.75" customHeight="1" thickBot="1" x14ac:dyDescent="0.35">
      <c r="A63" s="92" t="s">
        <v>42</v>
      </c>
      <c r="B63" s="93"/>
      <c r="C63" s="93"/>
      <c r="D63" s="93"/>
      <c r="E63" s="94"/>
      <c r="G63" s="92" t="s">
        <v>42</v>
      </c>
      <c r="H63" s="93"/>
      <c r="I63" s="93"/>
      <c r="J63" s="93"/>
      <c r="K63" s="94"/>
      <c r="M63" s="40" t="s">
        <v>42</v>
      </c>
      <c r="N63" s="59"/>
    </row>
    <row r="64" spans="1:14" ht="15.75" customHeight="1" thickBot="1" x14ac:dyDescent="0.35">
      <c r="A64" s="7" t="s">
        <v>94</v>
      </c>
      <c r="B64" s="1" t="s">
        <v>41</v>
      </c>
      <c r="C64" s="1"/>
      <c r="D64" s="1"/>
      <c r="E64" s="1"/>
      <c r="G64" s="4"/>
      <c r="H64" s="5" t="s">
        <v>79</v>
      </c>
      <c r="I64" s="6" t="s">
        <v>80</v>
      </c>
      <c r="J64" s="43" t="s">
        <v>81</v>
      </c>
      <c r="K64" s="55" t="s">
        <v>83</v>
      </c>
      <c r="M64" s="88">
        <v>0.1</v>
      </c>
      <c r="N64" s="57" t="str">
        <f t="shared" ref="N64" si="15">IF(J65&lt;M64,"OK","NOK")</f>
        <v>OK</v>
      </c>
    </row>
    <row r="65" spans="1:14" ht="15" thickBot="1" x14ac:dyDescent="0.35">
      <c r="A65" s="2" t="s">
        <v>77</v>
      </c>
      <c r="B65" s="56">
        <f>C5</f>
        <v>1291.68</v>
      </c>
      <c r="C65" s="56"/>
      <c r="D65" s="56"/>
      <c r="E65" s="56"/>
      <c r="G65" s="2" t="s">
        <v>95</v>
      </c>
      <c r="H65" s="2">
        <f>(22-K$65)/B65</f>
        <v>1.6490152359717576E-2</v>
      </c>
      <c r="I65" s="2">
        <f>(28-K$65)/B65</f>
        <v>2.1135265700483092E-2</v>
      </c>
      <c r="J65" s="44">
        <f>(32-K$65)/B65</f>
        <v>2.4232007927660101E-2</v>
      </c>
      <c r="K65" s="89">
        <v>0.7</v>
      </c>
      <c r="M65" s="88"/>
    </row>
    <row r="66" spans="1:14" ht="15" thickBot="1" x14ac:dyDescent="0.35">
      <c r="A66" s="2" t="s">
        <v>76</v>
      </c>
      <c r="B66" s="56">
        <f>D5</f>
        <v>1435.2</v>
      </c>
      <c r="C66" s="56"/>
      <c r="D66" s="56"/>
      <c r="E66" s="56"/>
      <c r="G66" s="2" t="s">
        <v>96</v>
      </c>
      <c r="H66" s="2">
        <f t="shared" ref="H66:H67" si="16">(22-K$65)/B66</f>
        <v>1.484113712374582E-2</v>
      </c>
      <c r="I66" s="2">
        <f t="shared" ref="I66:I67" si="17">(28-K$65)/B66</f>
        <v>1.9021739130434784E-2</v>
      </c>
      <c r="J66" s="44">
        <f t="shared" ref="J66:J67" si="18">(32-K$65)/B66</f>
        <v>2.1808807134894092E-2</v>
      </c>
      <c r="K66" s="90"/>
      <c r="M66" s="88"/>
    </row>
    <row r="67" spans="1:14" ht="15" thickBot="1" x14ac:dyDescent="0.35">
      <c r="A67" s="2" t="s">
        <v>78</v>
      </c>
      <c r="B67" s="56">
        <f>E5</f>
        <v>1578.7200000000003</v>
      </c>
      <c r="C67" s="56"/>
      <c r="D67" s="56"/>
      <c r="E67" s="56"/>
      <c r="G67" s="2" t="s">
        <v>97</v>
      </c>
      <c r="H67" s="2">
        <f t="shared" si="16"/>
        <v>1.3491942839768924E-2</v>
      </c>
      <c r="I67" s="2">
        <f t="shared" si="17"/>
        <v>1.7292490118577072E-2</v>
      </c>
      <c r="J67" s="44">
        <f t="shared" si="18"/>
        <v>1.9826188304449172E-2</v>
      </c>
      <c r="K67" s="91"/>
      <c r="M67" s="88"/>
    </row>
    <row r="68" spans="1:14" ht="15" thickBot="1" x14ac:dyDescent="0.35">
      <c r="A68" s="92" t="s">
        <v>43</v>
      </c>
      <c r="B68" s="93"/>
      <c r="C68" s="93"/>
      <c r="D68" s="93"/>
      <c r="E68" s="94"/>
      <c r="G68" s="92" t="s">
        <v>43</v>
      </c>
      <c r="H68" s="93"/>
      <c r="I68" s="93"/>
      <c r="J68" s="93"/>
      <c r="K68" s="94"/>
      <c r="M68" s="40" t="s">
        <v>43</v>
      </c>
      <c r="N68" s="59"/>
    </row>
    <row r="69" spans="1:14" ht="15" thickBot="1" x14ac:dyDescent="0.35">
      <c r="A69" s="7" t="s">
        <v>94</v>
      </c>
      <c r="B69" s="1" t="s">
        <v>44</v>
      </c>
      <c r="C69" s="1" t="s">
        <v>45</v>
      </c>
      <c r="D69" s="1"/>
      <c r="E69" s="1"/>
      <c r="G69" s="4"/>
      <c r="H69" s="5" t="s">
        <v>79</v>
      </c>
      <c r="I69" s="6" t="s">
        <v>80</v>
      </c>
      <c r="J69" s="43" t="s">
        <v>81</v>
      </c>
      <c r="K69" s="55" t="s">
        <v>83</v>
      </c>
      <c r="M69" s="88">
        <v>0.1</v>
      </c>
      <c r="N69" s="57" t="str">
        <f t="shared" ref="N69" si="19">IF(J70&lt;M69,"OK","NOK")</f>
        <v>OK</v>
      </c>
    </row>
    <row r="70" spans="1:14" ht="15" thickBot="1" x14ac:dyDescent="0.35">
      <c r="A70" s="2" t="s">
        <v>77</v>
      </c>
      <c r="B70" s="56">
        <f>C5</f>
        <v>1291.68</v>
      </c>
      <c r="C70" s="56">
        <f>C5</f>
        <v>1291.68</v>
      </c>
      <c r="D70" s="56"/>
      <c r="E70" s="56"/>
      <c r="G70" s="2" t="s">
        <v>95</v>
      </c>
      <c r="H70" s="2">
        <f>22/$B70+22/$C70</f>
        <v>3.4064164498947107E-2</v>
      </c>
      <c r="I70" s="2">
        <f>28/$B70+28/$C70</f>
        <v>4.3354391180478132E-2</v>
      </c>
      <c r="J70" s="44">
        <f>32/$B70+32/$C70</f>
        <v>4.9547875634832157E-2</v>
      </c>
      <c r="K70" s="89">
        <v>0</v>
      </c>
      <c r="M70" s="88"/>
    </row>
    <row r="71" spans="1:14" ht="15" thickBot="1" x14ac:dyDescent="0.35">
      <c r="A71" s="2" t="s">
        <v>76</v>
      </c>
      <c r="B71" s="56">
        <f>D5</f>
        <v>1435.2</v>
      </c>
      <c r="C71" s="56">
        <f>D5</f>
        <v>1435.2</v>
      </c>
      <c r="D71" s="56"/>
      <c r="E71" s="56"/>
      <c r="G71" s="2" t="s">
        <v>96</v>
      </c>
      <c r="H71" s="2">
        <f>22/$B71+22/$C71</f>
        <v>3.0657748049052396E-2</v>
      </c>
      <c r="I71" s="2">
        <f>28/$B71+28/$C71</f>
        <v>3.901895206243032E-2</v>
      </c>
      <c r="J71" s="44">
        <f>32/$B71+32/$C71</f>
        <v>4.4593088071348937E-2</v>
      </c>
      <c r="K71" s="90"/>
      <c r="M71" s="88"/>
    </row>
    <row r="72" spans="1:14" ht="15" thickBot="1" x14ac:dyDescent="0.35">
      <c r="A72" s="2" t="s">
        <v>78</v>
      </c>
      <c r="B72" s="56">
        <f>E5</f>
        <v>1578.7200000000003</v>
      </c>
      <c r="C72" s="56">
        <f>E5</f>
        <v>1578.7200000000003</v>
      </c>
      <c r="D72" s="56"/>
      <c r="E72" s="56"/>
      <c r="G72" s="2" t="s">
        <v>97</v>
      </c>
      <c r="H72" s="2">
        <f>22/$B72+22/$C72</f>
        <v>2.7870680044593085E-2</v>
      </c>
      <c r="I72" s="2">
        <f>28/$B72+28/$C72</f>
        <v>3.5471774602209377E-2</v>
      </c>
      <c r="J72" s="44">
        <f>32/$B72+32/$C72</f>
        <v>4.0539170973953577E-2</v>
      </c>
      <c r="K72" s="91"/>
      <c r="M72" s="88"/>
    </row>
    <row r="73" spans="1:14" ht="15" thickBot="1" x14ac:dyDescent="0.35">
      <c r="A73" s="92" t="s">
        <v>46</v>
      </c>
      <c r="B73" s="93"/>
      <c r="C73" s="93"/>
      <c r="D73" s="93"/>
      <c r="E73" s="94"/>
      <c r="G73" s="92" t="s">
        <v>46</v>
      </c>
      <c r="H73" s="93"/>
      <c r="I73" s="93"/>
      <c r="J73" s="93"/>
      <c r="K73" s="94"/>
      <c r="M73" s="40" t="s">
        <v>46</v>
      </c>
      <c r="N73" s="59"/>
    </row>
    <row r="74" spans="1:14" ht="15" thickBot="1" x14ac:dyDescent="0.35">
      <c r="A74" s="7" t="s">
        <v>94</v>
      </c>
      <c r="B74" s="1" t="s">
        <v>47</v>
      </c>
      <c r="C74" s="1"/>
      <c r="D74" s="1"/>
      <c r="E74" s="1"/>
      <c r="G74" s="4"/>
      <c r="H74" s="5" t="s">
        <v>79</v>
      </c>
      <c r="I74" s="6" t="s">
        <v>80</v>
      </c>
      <c r="J74" s="43" t="s">
        <v>81</v>
      </c>
      <c r="K74" s="55" t="s">
        <v>83</v>
      </c>
      <c r="M74" s="88">
        <v>0.1</v>
      </c>
      <c r="N74" s="57" t="str">
        <f t="shared" ref="N74" si="20">IF(J75&lt;M74,"OK","NOK")</f>
        <v>OK</v>
      </c>
    </row>
    <row r="75" spans="1:14" ht="15" thickBot="1" x14ac:dyDescent="0.35">
      <c r="A75" s="2" t="s">
        <v>77</v>
      </c>
      <c r="B75" s="56">
        <f>C5</f>
        <v>1291.68</v>
      </c>
      <c r="C75" s="56"/>
      <c r="D75" s="56"/>
      <c r="E75" s="56"/>
      <c r="G75" s="2" t="s">
        <v>95</v>
      </c>
      <c r="H75" s="2">
        <f>(22-K$75)/B75</f>
        <v>1.6490152359717576E-2</v>
      </c>
      <c r="I75" s="2">
        <f>(28-K$75)/B75</f>
        <v>2.1135265700483092E-2</v>
      </c>
      <c r="J75" s="44">
        <f>(32-K$75)/B75</f>
        <v>2.4232007927660101E-2</v>
      </c>
      <c r="K75" s="89">
        <v>0.7</v>
      </c>
      <c r="M75" s="88"/>
    </row>
    <row r="76" spans="1:14" ht="15" thickBot="1" x14ac:dyDescent="0.35">
      <c r="A76" s="2" t="s">
        <v>76</v>
      </c>
      <c r="B76" s="56">
        <f>D5</f>
        <v>1435.2</v>
      </c>
      <c r="C76" s="56"/>
      <c r="D76" s="56"/>
      <c r="E76" s="56"/>
      <c r="G76" s="2" t="s">
        <v>96</v>
      </c>
      <c r="H76" s="2">
        <f t="shared" ref="H76:H77" si="21">(22-K$75)/B76</f>
        <v>1.484113712374582E-2</v>
      </c>
      <c r="I76" s="2">
        <f>(28-K$75)/B76</f>
        <v>1.9021739130434784E-2</v>
      </c>
      <c r="J76" s="44">
        <f>(32-K$75)/B76</f>
        <v>2.1808807134894092E-2</v>
      </c>
      <c r="K76" s="90"/>
      <c r="M76" s="88"/>
    </row>
    <row r="77" spans="1:14" ht="15" thickBot="1" x14ac:dyDescent="0.35">
      <c r="A77" s="2" t="s">
        <v>78</v>
      </c>
      <c r="B77" s="56">
        <f>E5</f>
        <v>1578.7200000000003</v>
      </c>
      <c r="C77" s="56"/>
      <c r="D77" s="56"/>
      <c r="E77" s="56"/>
      <c r="G77" s="2" t="s">
        <v>97</v>
      </c>
      <c r="H77" s="2">
        <f t="shared" si="21"/>
        <v>1.3491942839768924E-2</v>
      </c>
      <c r="I77" s="2">
        <f>(28-K$75)/B77</f>
        <v>1.7292490118577072E-2</v>
      </c>
      <c r="J77" s="44">
        <f>(32-K$75)/B77</f>
        <v>1.9826188304449172E-2</v>
      </c>
      <c r="K77" s="91"/>
      <c r="M77" s="88"/>
    </row>
    <row r="78" spans="1:14" ht="15.75" customHeight="1" thickBot="1" x14ac:dyDescent="0.35">
      <c r="A78" s="92" t="s">
        <v>48</v>
      </c>
      <c r="B78" s="93"/>
      <c r="C78" s="93"/>
      <c r="D78" s="93"/>
      <c r="E78" s="94"/>
      <c r="G78" s="92" t="s">
        <v>48</v>
      </c>
      <c r="H78" s="93"/>
      <c r="I78" s="93"/>
      <c r="J78" s="93"/>
      <c r="K78" s="94"/>
      <c r="M78" s="40" t="s">
        <v>48</v>
      </c>
      <c r="N78" s="59"/>
    </row>
    <row r="79" spans="1:14" ht="15" thickBot="1" x14ac:dyDescent="0.35">
      <c r="A79" s="7" t="s">
        <v>94</v>
      </c>
      <c r="B79" s="1" t="s">
        <v>49</v>
      </c>
      <c r="C79" s="1"/>
      <c r="D79" s="1"/>
      <c r="E79" s="1"/>
      <c r="G79" s="4"/>
      <c r="H79" s="5" t="s">
        <v>79</v>
      </c>
      <c r="I79" s="6" t="s">
        <v>80</v>
      </c>
      <c r="J79" s="43" t="s">
        <v>81</v>
      </c>
      <c r="K79" s="55" t="s">
        <v>83</v>
      </c>
      <c r="M79" s="88">
        <v>0.1</v>
      </c>
      <c r="N79" s="57" t="str">
        <f t="shared" ref="N79" si="22">IF(J80&lt;M79,"OK","NOK")</f>
        <v>OK</v>
      </c>
    </row>
    <row r="80" spans="1:14" ht="15" thickBot="1" x14ac:dyDescent="0.35">
      <c r="A80" s="2" t="s">
        <v>77</v>
      </c>
      <c r="B80" s="56">
        <f>C5</f>
        <v>1291.68</v>
      </c>
      <c r="C80" s="56"/>
      <c r="D80" s="56"/>
      <c r="E80" s="56"/>
      <c r="G80" s="2" t="s">
        <v>95</v>
      </c>
      <c r="H80" s="2">
        <f>(22-K$80)/B80</f>
        <v>1.6490152359717576E-2</v>
      </c>
      <c r="I80" s="2">
        <f>(28-K$80)/B80</f>
        <v>2.1135265700483092E-2</v>
      </c>
      <c r="J80" s="44">
        <f>(32-K$80)/B80</f>
        <v>2.4232007927660101E-2</v>
      </c>
      <c r="K80" s="89">
        <v>0.7</v>
      </c>
      <c r="M80" s="88"/>
    </row>
    <row r="81" spans="1:14" ht="15" thickBot="1" x14ac:dyDescent="0.35">
      <c r="A81" s="2" t="s">
        <v>76</v>
      </c>
      <c r="B81" s="56">
        <f>D5</f>
        <v>1435.2</v>
      </c>
      <c r="C81" s="56"/>
      <c r="D81" s="56"/>
      <c r="E81" s="56"/>
      <c r="G81" s="2" t="s">
        <v>96</v>
      </c>
      <c r="H81" s="2">
        <f>(22-K$80)/B81</f>
        <v>1.484113712374582E-2</v>
      </c>
      <c r="I81" s="2">
        <f>(28-K$80)/B81</f>
        <v>1.9021739130434784E-2</v>
      </c>
      <c r="J81" s="44">
        <f>(32-K$80)/B81</f>
        <v>2.1808807134894092E-2</v>
      </c>
      <c r="K81" s="90"/>
      <c r="M81" s="88"/>
    </row>
    <row r="82" spans="1:14" ht="15" thickBot="1" x14ac:dyDescent="0.35">
      <c r="A82" s="2" t="s">
        <v>78</v>
      </c>
      <c r="B82" s="56">
        <f>E5</f>
        <v>1578.7200000000003</v>
      </c>
      <c r="C82" s="56"/>
      <c r="D82" s="56"/>
      <c r="E82" s="56"/>
      <c r="G82" s="2" t="s">
        <v>97</v>
      </c>
      <c r="H82" s="2">
        <f>(22-K$80)/B82</f>
        <v>1.3491942839768924E-2</v>
      </c>
      <c r="I82" s="2">
        <f>(28-K$80)/B82</f>
        <v>1.7292490118577072E-2</v>
      </c>
      <c r="J82" s="44">
        <f>(32-K$80)/B82</f>
        <v>1.9826188304449172E-2</v>
      </c>
      <c r="K82" s="91"/>
      <c r="M82" s="88"/>
    </row>
    <row r="83" spans="1:14" ht="15" thickBot="1" x14ac:dyDescent="0.35">
      <c r="A83" s="92" t="s">
        <v>50</v>
      </c>
      <c r="B83" s="93"/>
      <c r="C83" s="93"/>
      <c r="D83" s="93"/>
      <c r="E83" s="94"/>
      <c r="G83" s="92" t="s">
        <v>50</v>
      </c>
      <c r="H83" s="93"/>
      <c r="I83" s="93"/>
      <c r="J83" s="93"/>
      <c r="K83" s="94"/>
      <c r="M83" s="40" t="s">
        <v>50</v>
      </c>
      <c r="N83" s="59"/>
    </row>
    <row r="84" spans="1:14" ht="15" thickBot="1" x14ac:dyDescent="0.35">
      <c r="A84" s="7" t="s">
        <v>94</v>
      </c>
      <c r="B84" s="1" t="s">
        <v>51</v>
      </c>
      <c r="C84" s="1" t="s">
        <v>52</v>
      </c>
      <c r="D84" s="1" t="s">
        <v>53</v>
      </c>
      <c r="E84" s="1" t="s">
        <v>54</v>
      </c>
      <c r="G84" s="4"/>
      <c r="H84" s="5" t="s">
        <v>79</v>
      </c>
      <c r="I84" s="6" t="s">
        <v>80</v>
      </c>
      <c r="J84" s="43" t="s">
        <v>81</v>
      </c>
      <c r="K84" s="55" t="s">
        <v>83</v>
      </c>
      <c r="M84" s="88">
        <v>3</v>
      </c>
      <c r="N84" s="57" t="str">
        <f t="shared" ref="N84" si="23">IF(J85&lt;M84,"OK","NOK")</f>
        <v>OK</v>
      </c>
    </row>
    <row r="85" spans="1:14" ht="15" thickBot="1" x14ac:dyDescent="0.35">
      <c r="A85" s="2" t="s">
        <v>77</v>
      </c>
      <c r="B85" s="56">
        <f>C13</f>
        <v>240.12</v>
      </c>
      <c r="C85" s="56">
        <f>C5</f>
        <v>1291.68</v>
      </c>
      <c r="D85" s="56">
        <f>C5</f>
        <v>1291.68</v>
      </c>
      <c r="E85" s="56">
        <f>C5</f>
        <v>1291.68</v>
      </c>
      <c r="G85" s="2" t="s">
        <v>95</v>
      </c>
      <c r="H85" s="2">
        <f>22/$B85+22/$C85+22/D85+22/E85</f>
        <v>0.14271710298696805</v>
      </c>
      <c r="I85" s="2">
        <f>28/$B85+28/$C85+28/D85+28/E85</f>
        <v>0.18163994925614116</v>
      </c>
      <c r="J85" s="44">
        <f>32/$B85+32/$C85+32/D85+32/E85</f>
        <v>0.20758851343558987</v>
      </c>
      <c r="K85" s="89">
        <v>0</v>
      </c>
      <c r="M85" s="88"/>
    </row>
    <row r="86" spans="1:14" ht="15" thickBot="1" x14ac:dyDescent="0.35">
      <c r="A86" s="2" t="s">
        <v>76</v>
      </c>
      <c r="B86" s="56">
        <f>D13</f>
        <v>266.8</v>
      </c>
      <c r="C86" s="56">
        <f>D5</f>
        <v>1435.2</v>
      </c>
      <c r="D86" s="56">
        <f>D5</f>
        <v>1435.2</v>
      </c>
      <c r="E86" s="56">
        <f>D5</f>
        <v>1435.2</v>
      </c>
      <c r="G86" s="2" t="s">
        <v>96</v>
      </c>
      <c r="H86" s="2">
        <f>22/$B86+22/$C86+22/D86+22/E86</f>
        <v>0.12844539268827124</v>
      </c>
      <c r="I86" s="2">
        <f>28/$B86+28/$C86+28/D86+28/E86</f>
        <v>0.16347595433052706</v>
      </c>
      <c r="J86" s="44">
        <f>32/$B86+32/$C86+32/D86+32/E86</f>
        <v>0.18682966209203089</v>
      </c>
      <c r="K86" s="90"/>
      <c r="M86" s="88"/>
    </row>
    <row r="87" spans="1:14" ht="15" thickBot="1" x14ac:dyDescent="0.35">
      <c r="A87" s="2" t="s">
        <v>78</v>
      </c>
      <c r="B87" s="56">
        <f>E13</f>
        <v>293.48</v>
      </c>
      <c r="C87" s="56">
        <f>E5</f>
        <v>1578.7200000000003</v>
      </c>
      <c r="D87" s="56">
        <f>E5</f>
        <v>1578.7200000000003</v>
      </c>
      <c r="E87" s="56">
        <f>E5</f>
        <v>1578.7200000000003</v>
      </c>
      <c r="G87" s="2" t="s">
        <v>97</v>
      </c>
      <c r="H87" s="2">
        <f>22/$B87+22/$C87+22/D87+22/E87</f>
        <v>0.11676853880751931</v>
      </c>
      <c r="I87" s="2">
        <f>28/$B87+28/$C87+28/D87+28/E87</f>
        <v>0.14861450393684278</v>
      </c>
      <c r="J87" s="44">
        <f>32/$B87+32/$C87+32/D87+32/E87</f>
        <v>0.16984514735639175</v>
      </c>
      <c r="K87" s="91"/>
      <c r="M87" s="88"/>
    </row>
    <row r="88" spans="1:14" ht="15" thickBot="1" x14ac:dyDescent="0.35">
      <c r="A88" s="92" t="s">
        <v>55</v>
      </c>
      <c r="B88" s="93"/>
      <c r="C88" s="93"/>
      <c r="D88" s="93"/>
      <c r="E88" s="94"/>
      <c r="G88" s="92" t="s">
        <v>55</v>
      </c>
      <c r="H88" s="93"/>
      <c r="I88" s="93"/>
      <c r="J88" s="93"/>
      <c r="K88" s="94"/>
      <c r="M88" s="40" t="s">
        <v>55</v>
      </c>
      <c r="N88" s="59"/>
    </row>
    <row r="89" spans="1:14" ht="15" thickBot="1" x14ac:dyDescent="0.35">
      <c r="A89" s="7" t="s">
        <v>94</v>
      </c>
      <c r="B89" s="1" t="s">
        <v>56</v>
      </c>
      <c r="C89" s="1"/>
      <c r="D89" s="1"/>
      <c r="E89" s="1"/>
      <c r="G89" s="4"/>
      <c r="H89" s="5" t="s">
        <v>79</v>
      </c>
      <c r="I89" s="6" t="s">
        <v>80</v>
      </c>
      <c r="J89" s="43" t="s">
        <v>81</v>
      </c>
      <c r="K89" s="55" t="s">
        <v>83</v>
      </c>
      <c r="M89" s="88">
        <v>0.1</v>
      </c>
      <c r="N89" s="57" t="str">
        <f t="shared" ref="N89" si="24">IF(J90&lt;M89,"OK","NOK")</f>
        <v>OK</v>
      </c>
    </row>
    <row r="90" spans="1:14" ht="15" thickBot="1" x14ac:dyDescent="0.35">
      <c r="A90" s="2" t="s">
        <v>77</v>
      </c>
      <c r="B90" s="56">
        <f>C5</f>
        <v>1291.68</v>
      </c>
      <c r="C90" s="56"/>
      <c r="D90" s="56"/>
      <c r="E90" s="56"/>
      <c r="G90" s="2" t="s">
        <v>95</v>
      </c>
      <c r="H90" s="2">
        <f>22/B90</f>
        <v>1.7032082249473553E-2</v>
      </c>
      <c r="I90" s="2">
        <f>28/B90</f>
        <v>2.1677195590239066E-2</v>
      </c>
      <c r="J90" s="44">
        <f>32/B90</f>
        <v>2.4773937817416079E-2</v>
      </c>
      <c r="K90" s="89">
        <v>0</v>
      </c>
      <c r="M90" s="88"/>
    </row>
    <row r="91" spans="1:14" ht="15" thickBot="1" x14ac:dyDescent="0.35">
      <c r="A91" s="2" t="s">
        <v>76</v>
      </c>
      <c r="B91" s="56">
        <f>D5</f>
        <v>1435.2</v>
      </c>
      <c r="C91" s="56"/>
      <c r="D91" s="56"/>
      <c r="E91" s="56"/>
      <c r="G91" s="2" t="s">
        <v>96</v>
      </c>
      <c r="H91" s="2">
        <f>22/B91</f>
        <v>1.5328874024526198E-2</v>
      </c>
      <c r="I91" s="2">
        <f>28/B91</f>
        <v>1.950947603121516E-2</v>
      </c>
      <c r="J91" s="44">
        <f>32/B91</f>
        <v>2.2296544035674468E-2</v>
      </c>
      <c r="K91" s="90"/>
      <c r="M91" s="88"/>
    </row>
    <row r="92" spans="1:14" ht="15" thickBot="1" x14ac:dyDescent="0.35">
      <c r="A92" s="2" t="s">
        <v>78</v>
      </c>
      <c r="B92" s="56">
        <f>E5</f>
        <v>1578.7200000000003</v>
      </c>
      <c r="C92" s="56"/>
      <c r="D92" s="56"/>
      <c r="E92" s="56"/>
      <c r="G92" s="2" t="s">
        <v>97</v>
      </c>
      <c r="H92" s="2">
        <f>22/B92</f>
        <v>1.3935340022296542E-2</v>
      </c>
      <c r="I92" s="2">
        <f>28/B92</f>
        <v>1.7735887301104689E-2</v>
      </c>
      <c r="J92" s="44">
        <f>32/B92</f>
        <v>2.0269585486976788E-2</v>
      </c>
      <c r="K92" s="91"/>
      <c r="M92" s="88"/>
    </row>
    <row r="93" spans="1:14" ht="15.75" customHeight="1" thickBot="1" x14ac:dyDescent="0.35">
      <c r="A93" s="92" t="s">
        <v>57</v>
      </c>
      <c r="B93" s="93"/>
      <c r="C93" s="93"/>
      <c r="D93" s="93"/>
      <c r="E93" s="94"/>
      <c r="G93" s="92" t="s">
        <v>57</v>
      </c>
      <c r="H93" s="93"/>
      <c r="I93" s="93"/>
      <c r="J93" s="93"/>
      <c r="K93" s="94"/>
      <c r="M93" s="40" t="s">
        <v>57</v>
      </c>
      <c r="N93" s="59"/>
    </row>
    <row r="94" spans="1:14" ht="15" thickBot="1" x14ac:dyDescent="0.35">
      <c r="A94" s="7" t="s">
        <v>94</v>
      </c>
      <c r="B94" s="1" t="s">
        <v>58</v>
      </c>
      <c r="C94" s="1" t="s">
        <v>59</v>
      </c>
      <c r="D94" s="1"/>
      <c r="E94" s="1"/>
      <c r="G94" s="4"/>
      <c r="H94" s="5" t="s">
        <v>79</v>
      </c>
      <c r="I94" s="6" t="s">
        <v>80</v>
      </c>
      <c r="J94" s="43" t="s">
        <v>81</v>
      </c>
      <c r="K94" s="55" t="s">
        <v>83</v>
      </c>
      <c r="M94" s="88">
        <v>0.1</v>
      </c>
      <c r="N94" s="57" t="str">
        <f t="shared" ref="N94" si="25">IF(J95&lt;M94,"OK","NOK")</f>
        <v>OK</v>
      </c>
    </row>
    <row r="95" spans="1:14" ht="15" thickBot="1" x14ac:dyDescent="0.35">
      <c r="A95" s="2" t="s">
        <v>77</v>
      </c>
      <c r="B95" s="56">
        <f>C5</f>
        <v>1291.68</v>
      </c>
      <c r="C95" s="56">
        <f>C3</f>
        <v>1291.68</v>
      </c>
      <c r="D95" s="56"/>
      <c r="E95" s="56"/>
      <c r="G95" s="2" t="s">
        <v>95</v>
      </c>
      <c r="H95" s="2">
        <f>22/$B95+22/$C95</f>
        <v>3.4064164498947107E-2</v>
      </c>
      <c r="I95" s="2">
        <f>28/$B95+28/$C95</f>
        <v>4.3354391180478132E-2</v>
      </c>
      <c r="J95" s="44">
        <f>32/$B95+32/$C95</f>
        <v>4.9547875634832157E-2</v>
      </c>
      <c r="K95" s="89">
        <v>0</v>
      </c>
      <c r="M95" s="88"/>
    </row>
    <row r="96" spans="1:14" ht="15" thickBot="1" x14ac:dyDescent="0.35">
      <c r="A96" s="2" t="s">
        <v>76</v>
      </c>
      <c r="B96" s="56">
        <f>D5</f>
        <v>1435.2</v>
      </c>
      <c r="C96" s="56">
        <f>D3</f>
        <v>1435.2</v>
      </c>
      <c r="D96" s="56"/>
      <c r="E96" s="56"/>
      <c r="G96" s="2" t="s">
        <v>96</v>
      </c>
      <c r="H96" s="2">
        <f>22/$B96+22/$C96</f>
        <v>3.0657748049052396E-2</v>
      </c>
      <c r="I96" s="2">
        <f>28/$B96+28/$C96</f>
        <v>3.901895206243032E-2</v>
      </c>
      <c r="J96" s="44">
        <f>32/$B96+32/$C96</f>
        <v>4.4593088071348937E-2</v>
      </c>
      <c r="K96" s="90"/>
      <c r="M96" s="88"/>
    </row>
    <row r="97" spans="1:14" ht="15" thickBot="1" x14ac:dyDescent="0.35">
      <c r="A97" s="2" t="s">
        <v>78</v>
      </c>
      <c r="B97" s="56">
        <f>E5</f>
        <v>1578.7200000000003</v>
      </c>
      <c r="C97" s="56">
        <f>E3</f>
        <v>1578.7200000000003</v>
      </c>
      <c r="D97" s="56"/>
      <c r="E97" s="56"/>
      <c r="G97" s="2" t="s">
        <v>97</v>
      </c>
      <c r="H97" s="2">
        <f>22/$B97+22/$C97</f>
        <v>2.7870680044593085E-2</v>
      </c>
      <c r="I97" s="2">
        <f>28/$B97+28/$C97</f>
        <v>3.5471774602209377E-2</v>
      </c>
      <c r="J97" s="44">
        <f>32/$B97+32/$C97</f>
        <v>4.0539170973953577E-2</v>
      </c>
      <c r="K97" s="91"/>
      <c r="M97" s="88"/>
    </row>
    <row r="98" spans="1:14" ht="15.75" customHeight="1" thickBot="1" x14ac:dyDescent="0.35">
      <c r="A98" s="92" t="s">
        <v>60</v>
      </c>
      <c r="B98" s="93"/>
      <c r="C98" s="93"/>
      <c r="D98" s="93"/>
      <c r="E98" s="94"/>
      <c r="G98" s="92" t="s">
        <v>60</v>
      </c>
      <c r="H98" s="93"/>
      <c r="I98" s="93"/>
      <c r="J98" s="93"/>
      <c r="K98" s="94"/>
      <c r="M98" s="40" t="s">
        <v>60</v>
      </c>
      <c r="N98" s="59"/>
    </row>
    <row r="99" spans="1:14" ht="15" thickBot="1" x14ac:dyDescent="0.35">
      <c r="A99" s="7" t="s">
        <v>94</v>
      </c>
      <c r="B99" s="1" t="s">
        <v>61</v>
      </c>
      <c r="C99" s="1"/>
      <c r="D99" s="1"/>
      <c r="E99" s="1"/>
      <c r="G99" s="4"/>
      <c r="H99" s="5" t="s">
        <v>79</v>
      </c>
      <c r="I99" s="6" t="s">
        <v>80</v>
      </c>
      <c r="J99" s="43" t="s">
        <v>81</v>
      </c>
      <c r="K99" s="55" t="s">
        <v>83</v>
      </c>
      <c r="M99" s="88">
        <v>0.1</v>
      </c>
      <c r="N99" s="57" t="str">
        <f t="shared" ref="N99" si="26">IF(J100&lt;M99,"OK","NOK")</f>
        <v>OK</v>
      </c>
    </row>
    <row r="100" spans="1:14" ht="15" thickBot="1" x14ac:dyDescent="0.35">
      <c r="A100" s="2" t="s">
        <v>77</v>
      </c>
      <c r="B100" s="56">
        <f>C5</f>
        <v>1291.68</v>
      </c>
      <c r="C100" s="56"/>
      <c r="D100" s="56"/>
      <c r="E100" s="56"/>
      <c r="G100" s="2" t="s">
        <v>95</v>
      </c>
      <c r="H100" s="2">
        <f>22/B100</f>
        <v>1.7032082249473553E-2</v>
      </c>
      <c r="I100" s="2">
        <f>28/B100</f>
        <v>2.1677195590239066E-2</v>
      </c>
      <c r="J100" s="44">
        <f>32/B100</f>
        <v>2.4773937817416079E-2</v>
      </c>
      <c r="K100" s="89">
        <v>0</v>
      </c>
      <c r="M100" s="88"/>
    </row>
    <row r="101" spans="1:14" ht="15" thickBot="1" x14ac:dyDescent="0.35">
      <c r="A101" s="2" t="s">
        <v>76</v>
      </c>
      <c r="B101" s="56">
        <f>D5</f>
        <v>1435.2</v>
      </c>
      <c r="C101" s="56"/>
      <c r="D101" s="56"/>
      <c r="E101" s="56"/>
      <c r="G101" s="2" t="s">
        <v>96</v>
      </c>
      <c r="H101" s="2">
        <f>22/B101</f>
        <v>1.5328874024526198E-2</v>
      </c>
      <c r="I101" s="2">
        <f>28/B101</f>
        <v>1.950947603121516E-2</v>
      </c>
      <c r="J101" s="44">
        <f>32/B101</f>
        <v>2.2296544035674468E-2</v>
      </c>
      <c r="K101" s="90"/>
      <c r="M101" s="88"/>
    </row>
    <row r="102" spans="1:14" ht="15" thickBot="1" x14ac:dyDescent="0.35">
      <c r="A102" s="2" t="s">
        <v>78</v>
      </c>
      <c r="B102" s="56">
        <f>E5</f>
        <v>1578.7200000000003</v>
      </c>
      <c r="C102" s="56"/>
      <c r="D102" s="56"/>
      <c r="E102" s="56"/>
      <c r="G102" s="8" t="s">
        <v>97</v>
      </c>
      <c r="H102" s="8">
        <f>22/B102</f>
        <v>1.3935340022296542E-2</v>
      </c>
      <c r="I102" s="8">
        <f>28/B102</f>
        <v>1.7735887301104689E-2</v>
      </c>
      <c r="J102" s="45">
        <f>32/B102</f>
        <v>2.0269585486976788E-2</v>
      </c>
      <c r="K102" s="91"/>
      <c r="M102" s="88"/>
    </row>
    <row r="103" spans="1:14" ht="15" thickBot="1" x14ac:dyDescent="0.35">
      <c r="A103" s="92" t="s">
        <v>62</v>
      </c>
      <c r="B103" s="93"/>
      <c r="C103" s="93"/>
      <c r="D103" s="93"/>
      <c r="E103" s="94"/>
      <c r="G103" s="92" t="s">
        <v>62</v>
      </c>
      <c r="H103" s="93"/>
      <c r="I103" s="93"/>
      <c r="J103" s="93"/>
      <c r="K103" s="94"/>
      <c r="M103" s="40" t="s">
        <v>62</v>
      </c>
      <c r="N103" s="59"/>
    </row>
    <row r="104" spans="1:14" ht="15" thickBot="1" x14ac:dyDescent="0.35">
      <c r="A104" s="7" t="s">
        <v>94</v>
      </c>
      <c r="B104" s="1" t="s">
        <v>63</v>
      </c>
      <c r="C104" s="1"/>
      <c r="D104" s="1"/>
      <c r="E104" s="1"/>
      <c r="G104" s="4"/>
      <c r="H104" s="5" t="s">
        <v>79</v>
      </c>
      <c r="I104" s="6" t="s">
        <v>80</v>
      </c>
      <c r="J104" s="43" t="s">
        <v>81</v>
      </c>
      <c r="K104" s="55" t="s">
        <v>83</v>
      </c>
      <c r="M104" s="88">
        <v>3</v>
      </c>
      <c r="N104" s="57" t="str">
        <f t="shared" ref="N104" si="27">IF(J105&lt;M104,"OK","NOK")</f>
        <v>OK</v>
      </c>
    </row>
    <row r="105" spans="1:14" ht="15" thickBot="1" x14ac:dyDescent="0.35">
      <c r="A105" s="2" t="s">
        <v>77</v>
      </c>
      <c r="B105" s="56">
        <f>C8</f>
        <v>331.2</v>
      </c>
      <c r="C105" s="56"/>
      <c r="D105" s="56"/>
      <c r="E105" s="56"/>
      <c r="G105" s="2" t="s">
        <v>95</v>
      </c>
      <c r="H105" s="2">
        <f>22/B105</f>
        <v>6.6425120772946863E-2</v>
      </c>
      <c r="I105" s="2">
        <f>28/B105</f>
        <v>8.4541062801932368E-2</v>
      </c>
      <c r="J105" s="44">
        <f>32/B105</f>
        <v>9.6618357487922704E-2</v>
      </c>
      <c r="K105" s="89">
        <v>0</v>
      </c>
      <c r="M105" s="88"/>
    </row>
    <row r="106" spans="1:14" ht="15" thickBot="1" x14ac:dyDescent="0.35">
      <c r="A106" s="2" t="s">
        <v>76</v>
      </c>
      <c r="B106" s="56">
        <f>D8</f>
        <v>368</v>
      </c>
      <c r="C106" s="56"/>
      <c r="D106" s="56"/>
      <c r="E106" s="56"/>
      <c r="G106" s="2" t="s">
        <v>96</v>
      </c>
      <c r="H106" s="2">
        <f>22/B106</f>
        <v>5.9782608695652176E-2</v>
      </c>
      <c r="I106" s="2">
        <f>28/B106</f>
        <v>7.6086956521739135E-2</v>
      </c>
      <c r="J106" s="44">
        <f>32/B106</f>
        <v>8.6956521739130432E-2</v>
      </c>
      <c r="K106" s="90"/>
      <c r="M106" s="88"/>
    </row>
    <row r="107" spans="1:14" ht="15" thickBot="1" x14ac:dyDescent="0.35">
      <c r="A107" s="2" t="s">
        <v>78</v>
      </c>
      <c r="B107" s="56">
        <f>E8</f>
        <v>404.8</v>
      </c>
      <c r="C107" s="56"/>
      <c r="D107" s="56"/>
      <c r="E107" s="56"/>
      <c r="G107" s="8" t="s">
        <v>97</v>
      </c>
      <c r="H107" s="8">
        <f>22/B107</f>
        <v>5.434782608695652E-2</v>
      </c>
      <c r="I107" s="8">
        <f>28/B107</f>
        <v>6.9169960474308304E-2</v>
      </c>
      <c r="J107" s="45">
        <f>32/B107</f>
        <v>7.9051383399209488E-2</v>
      </c>
      <c r="K107" s="91"/>
      <c r="M107" s="88"/>
    </row>
    <row r="108" spans="1:14" ht="15" thickBot="1" x14ac:dyDescent="0.35">
      <c r="A108" s="92" t="s">
        <v>64</v>
      </c>
      <c r="B108" s="93"/>
      <c r="C108" s="93"/>
      <c r="D108" s="93"/>
      <c r="E108" s="94"/>
      <c r="G108" s="92" t="s">
        <v>64</v>
      </c>
      <c r="H108" s="93"/>
      <c r="I108" s="93"/>
      <c r="J108" s="93"/>
      <c r="K108" s="94"/>
      <c r="M108" s="40" t="s">
        <v>64</v>
      </c>
      <c r="N108" s="59"/>
    </row>
    <row r="109" spans="1:14" ht="15" thickBot="1" x14ac:dyDescent="0.35">
      <c r="A109" s="7" t="s">
        <v>94</v>
      </c>
      <c r="B109" s="1" t="s">
        <v>65</v>
      </c>
      <c r="C109" s="1"/>
      <c r="D109" s="1"/>
      <c r="E109" s="1"/>
      <c r="G109" s="4"/>
      <c r="H109" s="5" t="s">
        <v>79</v>
      </c>
      <c r="I109" s="6" t="s">
        <v>80</v>
      </c>
      <c r="J109" s="43" t="s">
        <v>81</v>
      </c>
      <c r="K109" s="55" t="s">
        <v>83</v>
      </c>
      <c r="M109" s="88">
        <v>0.1</v>
      </c>
      <c r="N109" s="58" t="str">
        <f t="shared" ref="N109" si="28">IF(J110&lt;M109,"OK","NOK")</f>
        <v>NOK</v>
      </c>
    </row>
    <row r="110" spans="1:14" ht="15" thickBot="1" x14ac:dyDescent="0.35">
      <c r="A110" s="2" t="s">
        <v>77</v>
      </c>
      <c r="B110" s="56">
        <f>C14</f>
        <v>240.12</v>
      </c>
      <c r="C110" s="56"/>
      <c r="D110" s="56"/>
      <c r="E110" s="56"/>
      <c r="G110" s="2" t="s">
        <v>95</v>
      </c>
      <c r="H110" s="2">
        <f>22/B110</f>
        <v>9.1620856238547391E-2</v>
      </c>
      <c r="I110" s="61">
        <f>28/B110</f>
        <v>0.11660836248542396</v>
      </c>
      <c r="J110" s="60">
        <f>32/B110</f>
        <v>0.13326669998334165</v>
      </c>
      <c r="K110" s="89">
        <v>0</v>
      </c>
      <c r="M110" s="88"/>
    </row>
    <row r="111" spans="1:14" ht="15" thickBot="1" x14ac:dyDescent="0.35">
      <c r="A111" s="2" t="s">
        <v>76</v>
      </c>
      <c r="B111" s="56">
        <f>D14</f>
        <v>266.8</v>
      </c>
      <c r="C111" s="56"/>
      <c r="D111" s="56"/>
      <c r="E111" s="56"/>
      <c r="G111" s="2" t="s">
        <v>96</v>
      </c>
      <c r="H111" s="2">
        <f>22/B111</f>
        <v>8.2458770614692645E-2</v>
      </c>
      <c r="I111" s="61">
        <f>28/B111</f>
        <v>0.10494752623688156</v>
      </c>
      <c r="J111" s="60">
        <f>32/B111</f>
        <v>0.1199400299850075</v>
      </c>
      <c r="K111" s="90"/>
      <c r="M111" s="88"/>
    </row>
    <row r="112" spans="1:14" ht="15" thickBot="1" x14ac:dyDescent="0.35">
      <c r="A112" s="2" t="s">
        <v>78</v>
      </c>
      <c r="B112" s="56">
        <f>E14</f>
        <v>293.48</v>
      </c>
      <c r="C112" s="56"/>
      <c r="D112" s="56"/>
      <c r="E112" s="56"/>
      <c r="G112" s="8" t="s">
        <v>97</v>
      </c>
      <c r="H112" s="8">
        <f>22/B112</f>
        <v>7.4962518740629674E-2</v>
      </c>
      <c r="I112" s="8">
        <f>28/B112</f>
        <v>9.5406842033528685E-2</v>
      </c>
      <c r="J112" s="63">
        <f>32/B112</f>
        <v>0.10903639089546135</v>
      </c>
      <c r="K112" s="91"/>
      <c r="M112" s="88"/>
    </row>
    <row r="113" spans="1:14" ht="15" thickBot="1" x14ac:dyDescent="0.35">
      <c r="A113" s="92" t="s">
        <v>66</v>
      </c>
      <c r="B113" s="93"/>
      <c r="C113" s="93"/>
      <c r="D113" s="93"/>
      <c r="E113" s="94"/>
      <c r="G113" s="92" t="s">
        <v>66</v>
      </c>
      <c r="H113" s="93"/>
      <c r="I113" s="93"/>
      <c r="J113" s="93"/>
      <c r="K113" s="94"/>
      <c r="M113" s="40" t="s">
        <v>66</v>
      </c>
      <c r="N113" s="59"/>
    </row>
    <row r="114" spans="1:14" ht="15" thickBot="1" x14ac:dyDescent="0.35">
      <c r="A114" s="7" t="s">
        <v>94</v>
      </c>
      <c r="B114" s="1" t="s">
        <v>67</v>
      </c>
      <c r="C114" s="1"/>
      <c r="D114" s="1"/>
      <c r="E114" s="1"/>
      <c r="G114" s="4"/>
      <c r="H114" s="5" t="s">
        <v>79</v>
      </c>
      <c r="I114" s="6" t="s">
        <v>80</v>
      </c>
      <c r="J114" s="43" t="s">
        <v>81</v>
      </c>
      <c r="K114" s="55" t="s">
        <v>83</v>
      </c>
      <c r="M114" s="88">
        <v>0.2</v>
      </c>
      <c r="N114" s="57" t="str">
        <f t="shared" ref="N114" si="29">IF(J115&lt;M114,"OK","NOK")</f>
        <v>OK</v>
      </c>
    </row>
    <row r="115" spans="1:14" ht="15" thickBot="1" x14ac:dyDescent="0.35">
      <c r="A115" s="2" t="s">
        <v>77</v>
      </c>
      <c r="B115" s="56">
        <f>C14</f>
        <v>240.12</v>
      </c>
      <c r="C115" s="56"/>
      <c r="D115" s="56"/>
      <c r="E115" s="56"/>
      <c r="G115" s="2" t="s">
        <v>95</v>
      </c>
      <c r="H115" s="2">
        <f>22/B115</f>
        <v>9.1620856238547391E-2</v>
      </c>
      <c r="I115" s="2">
        <f>28/B115</f>
        <v>0.11660836248542396</v>
      </c>
      <c r="J115" s="44">
        <f>32/B115</f>
        <v>0.13326669998334165</v>
      </c>
      <c r="K115" s="89">
        <v>0</v>
      </c>
      <c r="M115" s="88"/>
    </row>
    <row r="116" spans="1:14" ht="15" thickBot="1" x14ac:dyDescent="0.35">
      <c r="A116" s="2" t="s">
        <v>76</v>
      </c>
      <c r="B116" s="56">
        <f>D14</f>
        <v>266.8</v>
      </c>
      <c r="C116" s="56"/>
      <c r="D116" s="56"/>
      <c r="E116" s="56"/>
      <c r="G116" s="2" t="s">
        <v>96</v>
      </c>
      <c r="H116" s="2">
        <f>22/B116</f>
        <v>8.2458770614692645E-2</v>
      </c>
      <c r="I116" s="2">
        <f>28/B116</f>
        <v>0.10494752623688156</v>
      </c>
      <c r="J116" s="44">
        <f>32/B116</f>
        <v>0.1199400299850075</v>
      </c>
      <c r="K116" s="90"/>
      <c r="M116" s="88"/>
    </row>
    <row r="117" spans="1:14" ht="15" thickBot="1" x14ac:dyDescent="0.35">
      <c r="A117" s="2" t="s">
        <v>78</v>
      </c>
      <c r="B117" s="56">
        <f>E14</f>
        <v>293.48</v>
      </c>
      <c r="C117" s="56"/>
      <c r="D117" s="56"/>
      <c r="E117" s="56"/>
      <c r="G117" s="8" t="s">
        <v>97</v>
      </c>
      <c r="H117" s="8">
        <f>22/B117</f>
        <v>7.4962518740629674E-2</v>
      </c>
      <c r="I117" s="8">
        <f>28/B117</f>
        <v>9.5406842033528685E-2</v>
      </c>
      <c r="J117" s="45">
        <f>32/B117</f>
        <v>0.10903639089546135</v>
      </c>
      <c r="K117" s="91"/>
      <c r="M117" s="88"/>
    </row>
    <row r="118" spans="1:14" ht="15" thickBot="1" x14ac:dyDescent="0.35">
      <c r="A118" s="92" t="s">
        <v>68</v>
      </c>
      <c r="B118" s="93"/>
      <c r="C118" s="93"/>
      <c r="D118" s="93"/>
      <c r="E118" s="94"/>
      <c r="G118" s="92" t="s">
        <v>68</v>
      </c>
      <c r="H118" s="93"/>
      <c r="I118" s="93"/>
      <c r="J118" s="93"/>
      <c r="K118" s="94"/>
      <c r="M118" s="40" t="s">
        <v>68</v>
      </c>
      <c r="N118" s="59"/>
    </row>
    <row r="119" spans="1:14" ht="15" thickBot="1" x14ac:dyDescent="0.35">
      <c r="A119" s="7" t="s">
        <v>94</v>
      </c>
      <c r="B119" s="1" t="s">
        <v>47</v>
      </c>
      <c r="C119" s="1"/>
      <c r="D119" s="1"/>
      <c r="E119" s="1"/>
      <c r="G119" s="4"/>
      <c r="H119" s="5" t="s">
        <v>79</v>
      </c>
      <c r="I119" s="6" t="s">
        <v>80</v>
      </c>
      <c r="J119" s="43" t="s">
        <v>81</v>
      </c>
      <c r="K119" s="55" t="s">
        <v>83</v>
      </c>
      <c r="M119" s="88">
        <v>0.1</v>
      </c>
      <c r="N119" s="57" t="str">
        <f t="shared" ref="N119" si="30">IF(J120&lt;M119,"OK","NOK")</f>
        <v>OK</v>
      </c>
    </row>
    <row r="120" spans="1:14" ht="15" thickBot="1" x14ac:dyDescent="0.35">
      <c r="A120" s="2" t="s">
        <v>77</v>
      </c>
      <c r="B120" s="56">
        <f>C5</f>
        <v>1291.68</v>
      </c>
      <c r="C120" s="56"/>
      <c r="D120" s="56"/>
      <c r="E120" s="56"/>
      <c r="G120" s="2" t="s">
        <v>95</v>
      </c>
      <c r="H120" s="2">
        <f>(22-K$120)/B120</f>
        <v>1.6490152359717576E-2</v>
      </c>
      <c r="I120" s="2">
        <f>(28-K$120)/B120</f>
        <v>2.1135265700483092E-2</v>
      </c>
      <c r="J120" s="44">
        <f>(32-K$120)/B120</f>
        <v>2.4232007927660101E-2</v>
      </c>
      <c r="K120" s="89">
        <v>0.7</v>
      </c>
      <c r="M120" s="88"/>
    </row>
    <row r="121" spans="1:14" ht="15" thickBot="1" x14ac:dyDescent="0.35">
      <c r="A121" s="2" t="s">
        <v>76</v>
      </c>
      <c r="B121" s="56">
        <f>D5</f>
        <v>1435.2</v>
      </c>
      <c r="C121" s="56"/>
      <c r="D121" s="56"/>
      <c r="E121" s="56"/>
      <c r="G121" s="2" t="s">
        <v>96</v>
      </c>
      <c r="H121" s="2">
        <f>(22-K$120)/B121</f>
        <v>1.484113712374582E-2</v>
      </c>
      <c r="I121" s="2">
        <f>(28-K$120)/B121</f>
        <v>1.9021739130434784E-2</v>
      </c>
      <c r="J121" s="44">
        <f>(32-K$120)/B121</f>
        <v>2.1808807134894092E-2</v>
      </c>
      <c r="K121" s="90"/>
      <c r="M121" s="88"/>
    </row>
    <row r="122" spans="1:14" ht="15" thickBot="1" x14ac:dyDescent="0.35">
      <c r="A122" s="2" t="s">
        <v>78</v>
      </c>
      <c r="B122" s="56">
        <f>E5</f>
        <v>1578.7200000000003</v>
      </c>
      <c r="C122" s="56"/>
      <c r="D122" s="56"/>
      <c r="E122" s="56"/>
      <c r="G122" s="8" t="s">
        <v>97</v>
      </c>
      <c r="H122" s="2">
        <f>(22-K$120)/B122</f>
        <v>1.3491942839768924E-2</v>
      </c>
      <c r="I122" s="2">
        <f>(28-K$120)/B122</f>
        <v>1.7292490118577072E-2</v>
      </c>
      <c r="J122" s="44">
        <f>(32-K$120)/B122</f>
        <v>1.9826188304449172E-2</v>
      </c>
      <c r="K122" s="91"/>
      <c r="M122" s="88"/>
    </row>
    <row r="123" spans="1:14" ht="15" thickBot="1" x14ac:dyDescent="0.35">
      <c r="A123" s="92" t="s">
        <v>69</v>
      </c>
      <c r="B123" s="93"/>
      <c r="C123" s="93"/>
      <c r="D123" s="93"/>
      <c r="E123" s="94"/>
      <c r="G123" s="92" t="s">
        <v>69</v>
      </c>
      <c r="H123" s="93"/>
      <c r="I123" s="93"/>
      <c r="J123" s="93"/>
      <c r="K123" s="94"/>
      <c r="M123" s="40" t="s">
        <v>69</v>
      </c>
      <c r="N123" s="59"/>
    </row>
    <row r="124" spans="1:14" ht="15" thickBot="1" x14ac:dyDescent="0.35">
      <c r="A124" s="7" t="s">
        <v>94</v>
      </c>
      <c r="B124" s="1" t="s">
        <v>49</v>
      </c>
      <c r="C124" s="1"/>
      <c r="D124" s="1"/>
      <c r="E124" s="1"/>
      <c r="G124" s="4"/>
      <c r="H124" s="5" t="s">
        <v>79</v>
      </c>
      <c r="I124" s="6" t="s">
        <v>80</v>
      </c>
      <c r="J124" s="43" t="s">
        <v>81</v>
      </c>
      <c r="K124" s="55" t="s">
        <v>83</v>
      </c>
      <c r="M124" s="88">
        <v>0.1</v>
      </c>
      <c r="N124" s="57" t="str">
        <f t="shared" ref="N124" si="31">IF(J125&lt;M124,"OK","NOK")</f>
        <v>OK</v>
      </c>
    </row>
    <row r="125" spans="1:14" ht="15" thickBot="1" x14ac:dyDescent="0.35">
      <c r="A125" s="2" t="s">
        <v>77</v>
      </c>
      <c r="B125" s="56">
        <f>C5</f>
        <v>1291.68</v>
      </c>
      <c r="C125" s="56"/>
      <c r="D125" s="56"/>
      <c r="E125" s="56"/>
      <c r="G125" s="2" t="s">
        <v>95</v>
      </c>
      <c r="H125" s="2">
        <f>(22-K$125)/B125</f>
        <v>1.6490152359717576E-2</v>
      </c>
      <c r="I125" s="2">
        <f>(28-K$125)/B125</f>
        <v>2.1135265700483092E-2</v>
      </c>
      <c r="J125" s="44">
        <f>(32-K$125)/B125</f>
        <v>2.4232007927660101E-2</v>
      </c>
      <c r="K125" s="89">
        <v>0.7</v>
      </c>
      <c r="M125" s="88"/>
    </row>
    <row r="126" spans="1:14" ht="15" thickBot="1" x14ac:dyDescent="0.35">
      <c r="A126" s="2" t="s">
        <v>76</v>
      </c>
      <c r="B126" s="56">
        <f>D5</f>
        <v>1435.2</v>
      </c>
      <c r="C126" s="56"/>
      <c r="D126" s="56"/>
      <c r="E126" s="56"/>
      <c r="G126" s="2" t="s">
        <v>96</v>
      </c>
      <c r="H126" s="2">
        <f>(22-K$125)/B126</f>
        <v>1.484113712374582E-2</v>
      </c>
      <c r="I126" s="2">
        <f>(28-K$125)/B126</f>
        <v>1.9021739130434784E-2</v>
      </c>
      <c r="J126" s="44">
        <f>(32-K$125)/B126</f>
        <v>2.1808807134894092E-2</v>
      </c>
      <c r="K126" s="90"/>
      <c r="M126" s="88"/>
    </row>
    <row r="127" spans="1:14" ht="15" thickBot="1" x14ac:dyDescent="0.35">
      <c r="A127" s="2" t="s">
        <v>78</v>
      </c>
      <c r="B127" s="56">
        <f>E5</f>
        <v>1578.7200000000003</v>
      </c>
      <c r="C127" s="56"/>
      <c r="D127" s="56"/>
      <c r="E127" s="56"/>
      <c r="G127" s="8" t="s">
        <v>97</v>
      </c>
      <c r="H127" s="2">
        <f>(22-K$125)/B127</f>
        <v>1.3491942839768924E-2</v>
      </c>
      <c r="I127" s="2">
        <f>(28-K$125)/B127</f>
        <v>1.7292490118577072E-2</v>
      </c>
      <c r="J127" s="44">
        <f>(32-K$125)/B127</f>
        <v>1.9826188304449172E-2</v>
      </c>
      <c r="K127" s="91"/>
      <c r="M127" s="88"/>
    </row>
    <row r="128" spans="1:14" ht="15.75" customHeight="1" thickBot="1" x14ac:dyDescent="0.35">
      <c r="A128" s="92" t="s">
        <v>70</v>
      </c>
      <c r="B128" s="93"/>
      <c r="C128" s="93"/>
      <c r="D128" s="93"/>
      <c r="E128" s="94"/>
      <c r="G128" s="92" t="s">
        <v>70</v>
      </c>
      <c r="H128" s="93"/>
      <c r="I128" s="93"/>
      <c r="J128" s="93"/>
      <c r="K128" s="94"/>
      <c r="M128" s="39" t="s">
        <v>70</v>
      </c>
      <c r="N128" s="59"/>
    </row>
    <row r="129" spans="1:14" ht="15" thickBot="1" x14ac:dyDescent="0.35">
      <c r="A129" s="7" t="s">
        <v>94</v>
      </c>
      <c r="B129" s="1" t="s">
        <v>41</v>
      </c>
      <c r="C129" s="1"/>
      <c r="D129" s="1"/>
      <c r="E129" s="1"/>
      <c r="G129" s="4"/>
      <c r="H129" s="5" t="s">
        <v>79</v>
      </c>
      <c r="I129" s="6" t="s">
        <v>80</v>
      </c>
      <c r="J129" s="43" t="s">
        <v>81</v>
      </c>
      <c r="K129" s="55" t="s">
        <v>83</v>
      </c>
      <c r="M129" s="88">
        <v>0.1</v>
      </c>
      <c r="N129" s="57" t="str">
        <f t="shared" ref="N129" si="32">IF(J130&lt;M129,"OK","NOK")</f>
        <v>OK</v>
      </c>
    </row>
    <row r="130" spans="1:14" ht="15" thickBot="1" x14ac:dyDescent="0.35">
      <c r="A130" s="2" t="s">
        <v>77</v>
      </c>
      <c r="B130" s="56">
        <f>C5</f>
        <v>1291.68</v>
      </c>
      <c r="C130" s="56"/>
      <c r="D130" s="56"/>
      <c r="E130" s="56"/>
      <c r="G130" s="2" t="s">
        <v>95</v>
      </c>
      <c r="H130" s="2">
        <f>(22-K$130)/$B130</f>
        <v>1.6490152359717576E-2</v>
      </c>
      <c r="I130" s="2">
        <f>(28-K$130)/$B130</f>
        <v>2.1135265700483092E-2</v>
      </c>
      <c r="J130" s="44">
        <f>(32-K$130)/$B130</f>
        <v>2.4232007927660101E-2</v>
      </c>
      <c r="K130" s="89">
        <v>0.7</v>
      </c>
      <c r="M130" s="88"/>
    </row>
    <row r="131" spans="1:14" ht="15" thickBot="1" x14ac:dyDescent="0.35">
      <c r="A131" s="2" t="s">
        <v>76</v>
      </c>
      <c r="B131" s="56">
        <f>D5</f>
        <v>1435.2</v>
      </c>
      <c r="C131" s="56"/>
      <c r="D131" s="56"/>
      <c r="E131" s="56"/>
      <c r="G131" s="2" t="s">
        <v>96</v>
      </c>
      <c r="H131" s="2">
        <f>(22-K$130)/$B131</f>
        <v>1.484113712374582E-2</v>
      </c>
      <c r="I131" s="2">
        <f>(28-K$130)/$B131</f>
        <v>1.9021739130434784E-2</v>
      </c>
      <c r="J131" s="44">
        <f>(32-K$130)/$B131</f>
        <v>2.1808807134894092E-2</v>
      </c>
      <c r="K131" s="90"/>
      <c r="M131" s="88"/>
    </row>
    <row r="132" spans="1:14" ht="15" thickBot="1" x14ac:dyDescent="0.35">
      <c r="A132" s="2" t="s">
        <v>78</v>
      </c>
      <c r="B132" s="56">
        <f>E5</f>
        <v>1578.7200000000003</v>
      </c>
      <c r="C132" s="56"/>
      <c r="D132" s="56"/>
      <c r="E132" s="56"/>
      <c r="G132" s="8" t="s">
        <v>97</v>
      </c>
      <c r="H132" s="2">
        <f>(22-K$130)/$B132</f>
        <v>1.3491942839768924E-2</v>
      </c>
      <c r="I132" s="2">
        <f>(28-K$130)/$B132</f>
        <v>1.7292490118577072E-2</v>
      </c>
      <c r="J132" s="44">
        <f>(32-K$130)/$B132</f>
        <v>1.9826188304449172E-2</v>
      </c>
      <c r="K132" s="91"/>
      <c r="M132" s="88"/>
    </row>
    <row r="133" spans="1:14" ht="15" thickBot="1" x14ac:dyDescent="0.35">
      <c r="A133" s="92" t="s">
        <v>71</v>
      </c>
      <c r="B133" s="93"/>
      <c r="C133" s="93"/>
      <c r="D133" s="93"/>
      <c r="E133" s="94"/>
      <c r="G133" s="92" t="s">
        <v>71</v>
      </c>
      <c r="H133" s="93"/>
      <c r="I133" s="93"/>
      <c r="J133" s="93"/>
      <c r="K133" s="94"/>
      <c r="M133" s="40" t="s">
        <v>71</v>
      </c>
      <c r="N133" s="59"/>
    </row>
    <row r="134" spans="1:14" ht="15" thickBot="1" x14ac:dyDescent="0.35">
      <c r="A134" s="7" t="s">
        <v>94</v>
      </c>
      <c r="B134" s="1" t="s">
        <v>72</v>
      </c>
      <c r="C134" s="1" t="s">
        <v>73</v>
      </c>
      <c r="D134" s="1"/>
      <c r="E134" s="1"/>
      <c r="G134" s="4"/>
      <c r="H134" s="5" t="s">
        <v>79</v>
      </c>
      <c r="I134" s="6" t="s">
        <v>80</v>
      </c>
      <c r="J134" s="43" t="s">
        <v>81</v>
      </c>
      <c r="K134" s="55" t="s">
        <v>83</v>
      </c>
      <c r="M134" s="88">
        <v>0.2</v>
      </c>
      <c r="N134" s="58" t="str">
        <f t="shared" ref="N134" si="33">IF(J135&lt;M134,"OK","NOK")</f>
        <v>NOK</v>
      </c>
    </row>
    <row r="135" spans="1:14" ht="15" thickBot="1" x14ac:dyDescent="0.35">
      <c r="A135" s="2" t="s">
        <v>77</v>
      </c>
      <c r="B135" s="56">
        <f>C14</f>
        <v>240.12</v>
      </c>
      <c r="C135" s="56">
        <f>C14</f>
        <v>240.12</v>
      </c>
      <c r="D135" s="56"/>
      <c r="E135" s="56"/>
      <c r="G135" s="2" t="s">
        <v>95</v>
      </c>
      <c r="H135" s="2">
        <f>22/$B135+22/$C135</f>
        <v>0.18324171247709478</v>
      </c>
      <c r="I135" s="61">
        <f>28/$B135+28/$C135</f>
        <v>0.23321672497084792</v>
      </c>
      <c r="J135" s="60">
        <f>32/$B135+32/$C135</f>
        <v>0.26653339996668329</v>
      </c>
      <c r="K135" s="89">
        <v>0</v>
      </c>
      <c r="M135" s="88"/>
    </row>
    <row r="136" spans="1:14" ht="15" thickBot="1" x14ac:dyDescent="0.35">
      <c r="A136" s="2" t="s">
        <v>76</v>
      </c>
      <c r="B136" s="56">
        <f>D14</f>
        <v>266.8</v>
      </c>
      <c r="C136" s="56">
        <f>D14</f>
        <v>266.8</v>
      </c>
      <c r="D136" s="56"/>
      <c r="E136" s="56"/>
      <c r="G136" s="2" t="s">
        <v>96</v>
      </c>
      <c r="H136" s="2">
        <f>22/$B136+22/$C136</f>
        <v>0.16491754122938529</v>
      </c>
      <c r="I136" s="61">
        <f>28/$B136+28/$C136</f>
        <v>0.20989505247376311</v>
      </c>
      <c r="J136" s="60">
        <f>32/$B136+32/$C136</f>
        <v>0.23988005997001499</v>
      </c>
      <c r="K136" s="90"/>
      <c r="M136" s="88"/>
    </row>
    <row r="137" spans="1:14" ht="15" thickBot="1" x14ac:dyDescent="0.35">
      <c r="A137" s="2" t="s">
        <v>78</v>
      </c>
      <c r="B137" s="56">
        <f>E14</f>
        <v>293.48</v>
      </c>
      <c r="C137" s="56">
        <f>E14</f>
        <v>293.48</v>
      </c>
      <c r="D137" s="56"/>
      <c r="E137" s="56"/>
      <c r="G137" s="8" t="s">
        <v>97</v>
      </c>
      <c r="H137" s="2">
        <f>22/$B137+22/$C137</f>
        <v>0.14992503748125935</v>
      </c>
      <c r="I137" s="2">
        <f>28/$B137+28/$C137</f>
        <v>0.19081368406705737</v>
      </c>
      <c r="J137" s="60">
        <f>32/$B137+32/$C137</f>
        <v>0.21807278179092271</v>
      </c>
      <c r="K137" s="91"/>
      <c r="M137" s="88"/>
    </row>
    <row r="138" spans="1:14" ht="15" thickBot="1" x14ac:dyDescent="0.35">
      <c r="A138" s="92" t="s">
        <v>74</v>
      </c>
      <c r="B138" s="93"/>
      <c r="C138" s="93"/>
      <c r="D138" s="93"/>
      <c r="E138" s="94"/>
      <c r="G138" s="92" t="s">
        <v>74</v>
      </c>
      <c r="H138" s="93"/>
      <c r="I138" s="93"/>
      <c r="J138" s="93"/>
      <c r="K138" s="94"/>
      <c r="M138" s="40" t="s">
        <v>74</v>
      </c>
      <c r="N138" s="59"/>
    </row>
    <row r="139" spans="1:14" ht="15" thickBot="1" x14ac:dyDescent="0.35">
      <c r="A139" s="7" t="s">
        <v>94</v>
      </c>
      <c r="B139" s="1" t="s">
        <v>51</v>
      </c>
      <c r="C139" s="1"/>
      <c r="D139" s="1"/>
      <c r="E139" s="1"/>
      <c r="G139" s="4"/>
      <c r="H139" s="5" t="s">
        <v>79</v>
      </c>
      <c r="I139" s="6" t="s">
        <v>80</v>
      </c>
      <c r="J139" s="43" t="s">
        <v>81</v>
      </c>
      <c r="K139" s="55" t="s">
        <v>83</v>
      </c>
      <c r="M139" s="88">
        <v>0.1</v>
      </c>
      <c r="N139" s="58" t="str">
        <f t="shared" ref="N139" si="34">IF(J140&lt;M139,"OK","NOK")</f>
        <v>NOK</v>
      </c>
    </row>
    <row r="140" spans="1:14" ht="15" thickBot="1" x14ac:dyDescent="0.35">
      <c r="A140" s="2" t="s">
        <v>77</v>
      </c>
      <c r="B140" s="56">
        <f>C13</f>
        <v>240.12</v>
      </c>
      <c r="C140" s="56"/>
      <c r="D140" s="56"/>
      <c r="E140" s="56"/>
      <c r="G140" s="2" t="s">
        <v>95</v>
      </c>
      <c r="H140" s="2">
        <f>(22-K$140)/B140</f>
        <v>8.8289188738963853E-2</v>
      </c>
      <c r="I140" s="61">
        <f>(28-K$140)/B140</f>
        <v>0.11327669498584041</v>
      </c>
      <c r="J140" s="60">
        <f>(32-K$140)/B140</f>
        <v>0.12993503248375812</v>
      </c>
      <c r="K140" s="89">
        <v>0.8</v>
      </c>
      <c r="M140" s="88"/>
    </row>
    <row r="141" spans="1:14" ht="15" thickBot="1" x14ac:dyDescent="0.35">
      <c r="A141" s="2" t="s">
        <v>76</v>
      </c>
      <c r="B141" s="56">
        <f>D13</f>
        <v>266.8</v>
      </c>
      <c r="C141" s="56"/>
      <c r="D141" s="56"/>
      <c r="E141" s="56"/>
      <c r="G141" s="2" t="s">
        <v>96</v>
      </c>
      <c r="H141" s="2">
        <f t="shared" ref="H141:H142" si="35">(22-K$140)/B141</f>
        <v>7.9460269865067462E-2</v>
      </c>
      <c r="I141" s="61">
        <f t="shared" ref="I141:I142" si="36">(28-K$140)/B141</f>
        <v>0.10194902548725636</v>
      </c>
      <c r="J141" s="60">
        <f t="shared" ref="J141:J142" si="37">(32-K$140)/B141</f>
        <v>0.1169415292353823</v>
      </c>
      <c r="K141" s="90"/>
      <c r="M141" s="88"/>
    </row>
    <row r="142" spans="1:14" ht="15" thickBot="1" x14ac:dyDescent="0.35">
      <c r="A142" s="2" t="s">
        <v>78</v>
      </c>
      <c r="B142" s="56">
        <f>E13</f>
        <v>293.48</v>
      </c>
      <c r="C142" s="56"/>
      <c r="D142" s="56"/>
      <c r="E142" s="56"/>
      <c r="G142" s="8" t="s">
        <v>97</v>
      </c>
      <c r="H142" s="2">
        <f t="shared" si="35"/>
        <v>7.2236608968243146E-2</v>
      </c>
      <c r="I142" s="2">
        <f t="shared" si="36"/>
        <v>9.2680932261142143E-2</v>
      </c>
      <c r="J142" s="60">
        <f t="shared" si="37"/>
        <v>0.10631048112307481</v>
      </c>
      <c r="K142" s="91"/>
      <c r="M142" s="88"/>
    </row>
    <row r="143" spans="1:14" ht="15" thickBot="1" x14ac:dyDescent="0.35">
      <c r="A143" s="92" t="s">
        <v>75</v>
      </c>
      <c r="B143" s="93"/>
      <c r="C143" s="93"/>
      <c r="D143" s="93"/>
      <c r="E143" s="94"/>
      <c r="G143" s="92" t="s">
        <v>75</v>
      </c>
      <c r="H143" s="93"/>
      <c r="I143" s="93"/>
      <c r="J143" s="93"/>
      <c r="K143" s="94"/>
      <c r="M143" s="40" t="s">
        <v>75</v>
      </c>
      <c r="N143" s="59"/>
    </row>
    <row r="144" spans="1:14" ht="15" thickBot="1" x14ac:dyDescent="0.35">
      <c r="A144" s="7" t="s">
        <v>94</v>
      </c>
      <c r="B144" s="1" t="s">
        <v>65</v>
      </c>
      <c r="C144" s="1"/>
      <c r="D144" s="1"/>
      <c r="E144" s="1"/>
      <c r="G144" s="4"/>
      <c r="H144" s="5" t="s">
        <v>79</v>
      </c>
      <c r="I144" s="6" t="s">
        <v>80</v>
      </c>
      <c r="J144" s="43" t="s">
        <v>81</v>
      </c>
      <c r="K144" s="55" t="s">
        <v>83</v>
      </c>
      <c r="M144" s="88">
        <v>3</v>
      </c>
      <c r="N144" s="57" t="str">
        <f t="shared" ref="N144" si="38">IF(J145&lt;M144,"OK","NOK")</f>
        <v>OK</v>
      </c>
    </row>
    <row r="145" spans="1:13" ht="15" thickBot="1" x14ac:dyDescent="0.35">
      <c r="A145" s="2" t="s">
        <v>77</v>
      </c>
      <c r="B145" s="56">
        <f>C14</f>
        <v>240.12</v>
      </c>
      <c r="C145" s="56"/>
      <c r="D145" s="56"/>
      <c r="E145" s="56"/>
      <c r="G145" s="2" t="s">
        <v>95</v>
      </c>
      <c r="H145" s="2">
        <f>22/B145</f>
        <v>9.1620856238547391E-2</v>
      </c>
      <c r="I145" s="2">
        <f>28/B145</f>
        <v>0.11660836248542396</v>
      </c>
      <c r="J145" s="44">
        <f>32/B145</f>
        <v>0.13326669998334165</v>
      </c>
      <c r="K145" s="89">
        <v>0</v>
      </c>
      <c r="M145" s="88"/>
    </row>
    <row r="146" spans="1:13" ht="15" thickBot="1" x14ac:dyDescent="0.35">
      <c r="A146" s="2" t="s">
        <v>76</v>
      </c>
      <c r="B146" s="56">
        <f>D14</f>
        <v>266.8</v>
      </c>
      <c r="C146" s="56"/>
      <c r="D146" s="56"/>
      <c r="E146" s="56"/>
      <c r="G146" s="2" t="s">
        <v>96</v>
      </c>
      <c r="H146" s="2">
        <f>22/B146</f>
        <v>8.2458770614692645E-2</v>
      </c>
      <c r="I146" s="2">
        <f>28/B146</f>
        <v>0.10494752623688156</v>
      </c>
      <c r="J146" s="44">
        <f>32/B146</f>
        <v>0.1199400299850075</v>
      </c>
      <c r="K146" s="90"/>
      <c r="M146" s="88"/>
    </row>
    <row r="147" spans="1:13" ht="15" thickBot="1" x14ac:dyDescent="0.35">
      <c r="A147" s="2" t="s">
        <v>78</v>
      </c>
      <c r="B147" s="56">
        <f>E14</f>
        <v>293.48</v>
      </c>
      <c r="C147" s="56"/>
      <c r="D147" s="56"/>
      <c r="E147" s="56"/>
      <c r="G147" s="2" t="s">
        <v>97</v>
      </c>
      <c r="H147" s="2">
        <f>22/B147</f>
        <v>7.4962518740629674E-2</v>
      </c>
      <c r="I147" s="2">
        <f>28/B147</f>
        <v>9.5406842033528685E-2</v>
      </c>
      <c r="J147" s="44">
        <f>32/B147</f>
        <v>0.10903639089546135</v>
      </c>
      <c r="K147" s="91"/>
      <c r="M147" s="88"/>
    </row>
  </sheetData>
  <mergeCells count="110">
    <mergeCell ref="M144:M147"/>
    <mergeCell ref="K145:K147"/>
    <mergeCell ref="A138:E138"/>
    <mergeCell ref="G138:K138"/>
    <mergeCell ref="M139:M142"/>
    <mergeCell ref="K140:K142"/>
    <mergeCell ref="A143:E143"/>
    <mergeCell ref="G143:K143"/>
    <mergeCell ref="M129:M132"/>
    <mergeCell ref="K130:K132"/>
    <mergeCell ref="A133:E133"/>
    <mergeCell ref="G133:K133"/>
    <mergeCell ref="M134:M137"/>
    <mergeCell ref="K135:K137"/>
    <mergeCell ref="A123:E123"/>
    <mergeCell ref="G123:K123"/>
    <mergeCell ref="M124:M127"/>
    <mergeCell ref="K125:K127"/>
    <mergeCell ref="A128:E128"/>
    <mergeCell ref="G128:K128"/>
    <mergeCell ref="M114:M117"/>
    <mergeCell ref="K115:K117"/>
    <mergeCell ref="A118:E118"/>
    <mergeCell ref="G118:K118"/>
    <mergeCell ref="M119:M122"/>
    <mergeCell ref="K120:K122"/>
    <mergeCell ref="A108:E108"/>
    <mergeCell ref="G108:K108"/>
    <mergeCell ref="M109:M112"/>
    <mergeCell ref="K110:K112"/>
    <mergeCell ref="A113:E113"/>
    <mergeCell ref="G113:K113"/>
    <mergeCell ref="M99:M102"/>
    <mergeCell ref="K100:K102"/>
    <mergeCell ref="A103:E103"/>
    <mergeCell ref="G103:K103"/>
    <mergeCell ref="M104:M107"/>
    <mergeCell ref="K105:K107"/>
    <mergeCell ref="A93:E93"/>
    <mergeCell ref="G93:K93"/>
    <mergeCell ref="M94:M97"/>
    <mergeCell ref="K95:K97"/>
    <mergeCell ref="A98:E98"/>
    <mergeCell ref="G98:K98"/>
    <mergeCell ref="M84:M87"/>
    <mergeCell ref="K85:K87"/>
    <mergeCell ref="A88:E88"/>
    <mergeCell ref="G88:K88"/>
    <mergeCell ref="M89:M92"/>
    <mergeCell ref="K90:K92"/>
    <mergeCell ref="A78:E78"/>
    <mergeCell ref="G78:K78"/>
    <mergeCell ref="M79:M82"/>
    <mergeCell ref="K80:K82"/>
    <mergeCell ref="A83:E83"/>
    <mergeCell ref="G83:K83"/>
    <mergeCell ref="M69:M72"/>
    <mergeCell ref="K70:K72"/>
    <mergeCell ref="A73:E73"/>
    <mergeCell ref="G73:K73"/>
    <mergeCell ref="M74:M77"/>
    <mergeCell ref="K75:K77"/>
    <mergeCell ref="A63:E63"/>
    <mergeCell ref="G63:K63"/>
    <mergeCell ref="M64:M67"/>
    <mergeCell ref="K65:K67"/>
    <mergeCell ref="A68:E68"/>
    <mergeCell ref="G68:K68"/>
    <mergeCell ref="M54:M57"/>
    <mergeCell ref="K55:K57"/>
    <mergeCell ref="A58:E58"/>
    <mergeCell ref="G58:K58"/>
    <mergeCell ref="M59:M62"/>
    <mergeCell ref="K60:K62"/>
    <mergeCell ref="A48:E48"/>
    <mergeCell ref="G48:K48"/>
    <mergeCell ref="M49:M52"/>
    <mergeCell ref="K50:K52"/>
    <mergeCell ref="A53:E53"/>
    <mergeCell ref="G53:K53"/>
    <mergeCell ref="M39:M42"/>
    <mergeCell ref="K40:K42"/>
    <mergeCell ref="A43:E43"/>
    <mergeCell ref="G43:K43"/>
    <mergeCell ref="M44:M47"/>
    <mergeCell ref="K45:K47"/>
    <mergeCell ref="A33:E33"/>
    <mergeCell ref="G33:K33"/>
    <mergeCell ref="M34:M37"/>
    <mergeCell ref="K35:K37"/>
    <mergeCell ref="A38:E38"/>
    <mergeCell ref="G38:K38"/>
    <mergeCell ref="M24:M27"/>
    <mergeCell ref="K25:K27"/>
    <mergeCell ref="A28:E28"/>
    <mergeCell ref="G28:K28"/>
    <mergeCell ref="M29:M32"/>
    <mergeCell ref="K30:K32"/>
    <mergeCell ref="A18:E18"/>
    <mergeCell ref="G18:K18"/>
    <mergeCell ref="M19:M22"/>
    <mergeCell ref="K20:K22"/>
    <mergeCell ref="A23:E23"/>
    <mergeCell ref="G23:K23"/>
    <mergeCell ref="A1:E1"/>
    <mergeCell ref="G1:H1"/>
    <mergeCell ref="G2:H2"/>
    <mergeCell ref="G5:H5"/>
    <mergeCell ref="A17:E17"/>
    <mergeCell ref="G17:K1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F0D9D-3DE8-467C-B096-763BBFE03B3A}">
  <dimension ref="A1:N147"/>
  <sheetViews>
    <sheetView topLeftCell="A5" zoomScale="85" zoomScaleNormal="85" workbookViewId="0">
      <selection activeCell="A5" sqref="A5"/>
    </sheetView>
  </sheetViews>
  <sheetFormatPr baseColWidth="10" defaultRowHeight="14.4" x14ac:dyDescent="0.3"/>
  <cols>
    <col min="1" max="1" width="23.109375" bestFit="1" customWidth="1"/>
    <col min="2" max="2" width="14.5546875" bestFit="1" customWidth="1"/>
    <col min="3" max="6" width="11.44140625"/>
    <col min="7" max="7" width="15.6640625" bestFit="1" customWidth="1"/>
    <col min="8" max="8" width="14.5546875" bestFit="1" customWidth="1"/>
    <col min="11" max="12" width="11.44140625"/>
    <col min="13" max="13" width="30.6640625" bestFit="1" customWidth="1"/>
    <col min="14" max="14" width="22.5546875" bestFit="1" customWidth="1"/>
    <col min="15" max="15" width="23.109375" bestFit="1" customWidth="1"/>
  </cols>
  <sheetData>
    <row r="1" spans="1:13" ht="15" thickBot="1" x14ac:dyDescent="0.35">
      <c r="A1" s="95" t="s">
        <v>89</v>
      </c>
      <c r="B1" s="96"/>
      <c r="C1" s="96"/>
      <c r="D1" s="96"/>
      <c r="E1" s="97"/>
      <c r="M1" s="3"/>
    </row>
    <row r="2" spans="1:13" ht="29.4" thickBot="1" x14ac:dyDescent="0.35">
      <c r="A2" s="9"/>
      <c r="B2" s="20"/>
      <c r="C2" s="21" t="s">
        <v>15</v>
      </c>
      <c r="D2" s="37" t="s">
        <v>13</v>
      </c>
      <c r="E2" s="38" t="s">
        <v>14</v>
      </c>
      <c r="M2" s="3"/>
    </row>
    <row r="3" spans="1:13" ht="15" thickBot="1" x14ac:dyDescent="0.35">
      <c r="A3" s="19" t="s">
        <v>0</v>
      </c>
      <c r="B3" s="29" t="s">
        <v>1</v>
      </c>
      <c r="C3" s="35">
        <f>D3*0.9</f>
        <v>1404</v>
      </c>
      <c r="D3" s="36">
        <v>1560</v>
      </c>
      <c r="E3" s="27">
        <f>D3*1.1</f>
        <v>1716.0000000000002</v>
      </c>
      <c r="M3" s="3"/>
    </row>
    <row r="4" spans="1:13" ht="15" thickBot="1" x14ac:dyDescent="0.35">
      <c r="A4" s="18"/>
      <c r="B4" s="23"/>
      <c r="C4" s="26"/>
      <c r="D4" s="23"/>
      <c r="E4" s="26"/>
      <c r="G4" s="100" t="s">
        <v>91</v>
      </c>
      <c r="H4" s="100" t="s">
        <v>84</v>
      </c>
      <c r="M4" s="3"/>
    </row>
    <row r="5" spans="1:13" ht="15" thickBot="1" x14ac:dyDescent="0.35">
      <c r="A5" s="16" t="s">
        <v>2</v>
      </c>
      <c r="B5" s="30" t="s">
        <v>3</v>
      </c>
      <c r="C5" s="26">
        <f>D5*0.9</f>
        <v>1404</v>
      </c>
      <c r="D5" s="22">
        <v>1560</v>
      </c>
      <c r="E5" s="22">
        <f>D5*1.1</f>
        <v>1716.0000000000002</v>
      </c>
      <c r="G5" s="64" t="s">
        <v>86</v>
      </c>
      <c r="M5" s="3"/>
    </row>
    <row r="6" spans="1:13" ht="15" thickBot="1" x14ac:dyDescent="0.35">
      <c r="A6" s="17" t="s">
        <v>4</v>
      </c>
      <c r="B6" s="31" t="s">
        <v>3</v>
      </c>
      <c r="C6" s="27">
        <f>D6*0.9</f>
        <v>360</v>
      </c>
      <c r="D6" s="22">
        <v>400</v>
      </c>
      <c r="E6" s="22">
        <f>D6*1.1</f>
        <v>440.00000000000006</v>
      </c>
      <c r="M6" s="3"/>
    </row>
    <row r="7" spans="1:13" ht="15" thickBot="1" x14ac:dyDescent="0.35">
      <c r="A7" s="15"/>
      <c r="B7" s="10"/>
      <c r="C7" s="26"/>
      <c r="D7" s="22"/>
      <c r="E7" s="22"/>
      <c r="M7" s="3"/>
    </row>
    <row r="8" spans="1:13" ht="15" thickBot="1" x14ac:dyDescent="0.35">
      <c r="A8" s="28" t="s">
        <v>5</v>
      </c>
      <c r="B8" s="32" t="s">
        <v>6</v>
      </c>
      <c r="C8" s="22">
        <f>D8*0.9</f>
        <v>360</v>
      </c>
      <c r="D8" s="27">
        <v>400</v>
      </c>
      <c r="E8" s="23">
        <f>D8*1.1</f>
        <v>440.00000000000006</v>
      </c>
      <c r="M8" s="3"/>
    </row>
    <row r="9" spans="1:13" ht="15" thickBot="1" x14ac:dyDescent="0.35">
      <c r="A9" s="11" t="s">
        <v>7</v>
      </c>
      <c r="B9" s="33" t="s">
        <v>6</v>
      </c>
      <c r="C9" s="22">
        <f t="shared" ref="C9:C14" si="0">D9*0.9</f>
        <v>360</v>
      </c>
      <c r="D9" s="26">
        <v>400</v>
      </c>
      <c r="E9" s="23">
        <f t="shared" ref="E9:E14" si="1">D9*1.1</f>
        <v>440.00000000000006</v>
      </c>
      <c r="M9" s="3"/>
    </row>
    <row r="10" spans="1:13" ht="15" thickBot="1" x14ac:dyDescent="0.35">
      <c r="A10" s="11" t="s">
        <v>8</v>
      </c>
      <c r="B10" s="33" t="s">
        <v>6</v>
      </c>
      <c r="C10" s="22">
        <f t="shared" si="0"/>
        <v>288</v>
      </c>
      <c r="D10" s="23">
        <v>320</v>
      </c>
      <c r="E10" s="23">
        <f t="shared" si="1"/>
        <v>352</v>
      </c>
      <c r="M10" s="3"/>
    </row>
    <row r="11" spans="1:13" ht="15" thickBot="1" x14ac:dyDescent="0.35">
      <c r="A11" s="12" t="s">
        <v>9</v>
      </c>
      <c r="B11" s="32" t="s">
        <v>6</v>
      </c>
      <c r="C11" s="22">
        <f t="shared" si="0"/>
        <v>288</v>
      </c>
      <c r="D11" s="24">
        <v>320</v>
      </c>
      <c r="E11" s="27">
        <f t="shared" si="1"/>
        <v>352</v>
      </c>
      <c r="M11" s="3"/>
    </row>
    <row r="12" spans="1:13" ht="15" thickBot="1" x14ac:dyDescent="0.35">
      <c r="A12" s="13" t="s">
        <v>10</v>
      </c>
      <c r="B12" s="32" t="s">
        <v>6</v>
      </c>
      <c r="C12" s="22">
        <f t="shared" si="0"/>
        <v>261</v>
      </c>
      <c r="D12" s="23">
        <v>290</v>
      </c>
      <c r="E12" s="25">
        <f t="shared" si="1"/>
        <v>319</v>
      </c>
      <c r="M12" s="3"/>
    </row>
    <row r="13" spans="1:13" ht="15" thickBot="1" x14ac:dyDescent="0.35">
      <c r="A13" s="11" t="s">
        <v>11</v>
      </c>
      <c r="B13" s="32" t="s">
        <v>6</v>
      </c>
      <c r="C13" s="22">
        <f t="shared" si="0"/>
        <v>261</v>
      </c>
      <c r="D13" s="22">
        <v>290</v>
      </c>
      <c r="E13" s="23">
        <f t="shared" si="1"/>
        <v>319</v>
      </c>
      <c r="M13" s="3"/>
    </row>
    <row r="14" spans="1:13" ht="15" thickBot="1" x14ac:dyDescent="0.35">
      <c r="A14" s="14" t="s">
        <v>12</v>
      </c>
      <c r="B14" s="34" t="s">
        <v>6</v>
      </c>
      <c r="C14" s="22">
        <f t="shared" si="0"/>
        <v>261</v>
      </c>
      <c r="D14" s="22">
        <v>290</v>
      </c>
      <c r="E14" s="27">
        <f t="shared" si="1"/>
        <v>319</v>
      </c>
      <c r="M14" s="3"/>
    </row>
    <row r="15" spans="1:13" x14ac:dyDescent="0.3">
      <c r="E15" s="53"/>
      <c r="M15" s="3"/>
    </row>
    <row r="16" spans="1:13" ht="15" thickBot="1" x14ac:dyDescent="0.35">
      <c r="M16" s="3"/>
    </row>
    <row r="17" spans="1:14" ht="29.4" customHeight="1" thickBot="1" x14ac:dyDescent="0.35">
      <c r="A17" s="95" t="s">
        <v>92</v>
      </c>
      <c r="B17" s="96"/>
      <c r="C17" s="96"/>
      <c r="D17" s="96"/>
      <c r="E17" s="97"/>
      <c r="G17" s="77" t="s">
        <v>93</v>
      </c>
      <c r="H17" s="98"/>
      <c r="I17" s="98"/>
      <c r="J17" s="98"/>
      <c r="K17" s="99"/>
      <c r="M17" s="41" t="s">
        <v>82</v>
      </c>
    </row>
    <row r="18" spans="1:14" ht="15" thickBot="1" x14ac:dyDescent="0.35">
      <c r="A18" s="92" t="s">
        <v>16</v>
      </c>
      <c r="B18" s="93"/>
      <c r="C18" s="93"/>
      <c r="D18" s="93"/>
      <c r="E18" s="94"/>
      <c r="G18" s="92" t="s">
        <v>16</v>
      </c>
      <c r="H18" s="93"/>
      <c r="I18" s="93"/>
      <c r="J18" s="93"/>
      <c r="K18" s="94"/>
      <c r="M18" s="40" t="s">
        <v>16</v>
      </c>
      <c r="N18" s="59"/>
    </row>
    <row r="19" spans="1:14" ht="15" thickBot="1" x14ac:dyDescent="0.35">
      <c r="A19" s="7" t="s">
        <v>94</v>
      </c>
      <c r="B19" s="1" t="s">
        <v>17</v>
      </c>
      <c r="C19" s="1"/>
      <c r="D19" s="1"/>
      <c r="E19" s="1"/>
      <c r="G19" s="4"/>
      <c r="H19" s="5" t="s">
        <v>79</v>
      </c>
      <c r="I19" s="6" t="s">
        <v>80</v>
      </c>
      <c r="J19" s="43" t="s">
        <v>81</v>
      </c>
      <c r="K19" s="55" t="s">
        <v>83</v>
      </c>
      <c r="L19" s="42"/>
      <c r="M19" s="88">
        <v>3</v>
      </c>
      <c r="N19" s="57" t="str">
        <f>IF(J20&lt;M19,"OK","NOK")</f>
        <v>OK</v>
      </c>
    </row>
    <row r="20" spans="1:14" ht="15" thickBot="1" x14ac:dyDescent="0.35">
      <c r="A20" s="2" t="s">
        <v>77</v>
      </c>
      <c r="B20" s="56">
        <f>C11</f>
        <v>288</v>
      </c>
      <c r="C20" s="56"/>
      <c r="D20" s="56"/>
      <c r="E20" s="56"/>
      <c r="G20" s="2" t="s">
        <v>95</v>
      </c>
      <c r="H20" s="2">
        <f>22/B20</f>
        <v>7.6388888888888895E-2</v>
      </c>
      <c r="I20" s="2">
        <f>28/B20</f>
        <v>9.7222222222222224E-2</v>
      </c>
      <c r="J20" s="44">
        <f>32/B20</f>
        <v>0.1111111111111111</v>
      </c>
      <c r="K20" s="89">
        <v>0</v>
      </c>
      <c r="M20" s="88"/>
    </row>
    <row r="21" spans="1:14" ht="15" thickBot="1" x14ac:dyDescent="0.35">
      <c r="A21" s="2" t="s">
        <v>76</v>
      </c>
      <c r="B21" s="56">
        <f>D11</f>
        <v>320</v>
      </c>
      <c r="C21" s="56"/>
      <c r="D21" s="56"/>
      <c r="E21" s="56"/>
      <c r="G21" s="2" t="s">
        <v>96</v>
      </c>
      <c r="H21" s="2">
        <f>22/B21</f>
        <v>6.8750000000000006E-2</v>
      </c>
      <c r="I21" s="2">
        <f>28/B21</f>
        <v>8.7499999999999994E-2</v>
      </c>
      <c r="J21" s="44">
        <f>32/B21</f>
        <v>0.1</v>
      </c>
      <c r="K21" s="90"/>
      <c r="M21" s="88"/>
    </row>
    <row r="22" spans="1:14" ht="15" thickBot="1" x14ac:dyDescent="0.35">
      <c r="A22" s="2" t="s">
        <v>78</v>
      </c>
      <c r="B22" s="56">
        <f>E11</f>
        <v>352</v>
      </c>
      <c r="C22" s="56"/>
      <c r="D22" s="56"/>
      <c r="E22" s="56"/>
      <c r="G22" s="2" t="s">
        <v>97</v>
      </c>
      <c r="H22" s="2">
        <f>22/B22</f>
        <v>6.25E-2</v>
      </c>
      <c r="I22" s="2">
        <f>28/B22</f>
        <v>7.9545454545454544E-2</v>
      </c>
      <c r="J22" s="44">
        <f>32/B22</f>
        <v>9.0909090909090912E-2</v>
      </c>
      <c r="K22" s="91"/>
      <c r="M22" s="88"/>
    </row>
    <row r="23" spans="1:14" ht="15" thickBot="1" x14ac:dyDescent="0.35">
      <c r="A23" s="92" t="s">
        <v>18</v>
      </c>
      <c r="B23" s="93"/>
      <c r="C23" s="93"/>
      <c r="D23" s="93"/>
      <c r="E23" s="94"/>
      <c r="G23" s="92" t="s">
        <v>18</v>
      </c>
      <c r="H23" s="93"/>
      <c r="I23" s="93"/>
      <c r="J23" s="93"/>
      <c r="K23" s="94"/>
      <c r="M23" s="40" t="s">
        <v>18</v>
      </c>
      <c r="N23" s="59"/>
    </row>
    <row r="24" spans="1:14" ht="15" thickBot="1" x14ac:dyDescent="0.35">
      <c r="A24" s="7" t="s">
        <v>94</v>
      </c>
      <c r="B24" s="1" t="s">
        <v>19</v>
      </c>
      <c r="C24" s="1" t="s">
        <v>20</v>
      </c>
      <c r="D24" s="1"/>
      <c r="E24" s="1"/>
      <c r="G24" s="4"/>
      <c r="H24" s="5" t="s">
        <v>79</v>
      </c>
      <c r="I24" s="6" t="s">
        <v>80</v>
      </c>
      <c r="J24" s="43" t="s">
        <v>81</v>
      </c>
      <c r="K24" s="55" t="s">
        <v>83</v>
      </c>
      <c r="M24" s="88">
        <v>3</v>
      </c>
      <c r="N24" s="57" t="str">
        <f t="shared" ref="N24" si="2">IF(J25&lt;M24,"OK","NOK")</f>
        <v>OK</v>
      </c>
    </row>
    <row r="25" spans="1:14" ht="15" thickBot="1" x14ac:dyDescent="0.35">
      <c r="A25" s="2" t="s">
        <v>77</v>
      </c>
      <c r="B25" s="56">
        <f>C5</f>
        <v>1404</v>
      </c>
      <c r="C25" s="56">
        <f>C8</f>
        <v>360</v>
      </c>
      <c r="D25" s="56"/>
      <c r="E25" s="56"/>
      <c r="G25" s="2" t="s">
        <v>95</v>
      </c>
      <c r="H25" s="2">
        <f>22/$B25+22/$C25</f>
        <v>7.6780626780626776E-2</v>
      </c>
      <c r="I25" s="2">
        <f>28/$B25+28/$C25</f>
        <v>9.7720797720797725E-2</v>
      </c>
      <c r="J25" s="44">
        <f>32/$B25+32/$C25</f>
        <v>0.11168091168091168</v>
      </c>
      <c r="K25" s="89">
        <v>0</v>
      </c>
      <c r="M25" s="88"/>
    </row>
    <row r="26" spans="1:14" ht="15" thickBot="1" x14ac:dyDescent="0.35">
      <c r="A26" s="2" t="s">
        <v>76</v>
      </c>
      <c r="B26" s="56">
        <f>D5</f>
        <v>1560</v>
      </c>
      <c r="C26" s="56">
        <f>D8</f>
        <v>400</v>
      </c>
      <c r="D26" s="56"/>
      <c r="E26" s="56"/>
      <c r="G26" s="2" t="s">
        <v>96</v>
      </c>
      <c r="H26" s="2">
        <f>22/$B26+22/$C26</f>
        <v>6.9102564102564101E-2</v>
      </c>
      <c r="I26" s="2">
        <f>28/$B26+28/$C26</f>
        <v>8.7948717948717947E-2</v>
      </c>
      <c r="J26" s="44">
        <f>32/$B26+32/$C26</f>
        <v>0.10051282051282051</v>
      </c>
      <c r="K26" s="90"/>
      <c r="M26" s="88"/>
    </row>
    <row r="27" spans="1:14" ht="15" thickBot="1" x14ac:dyDescent="0.35">
      <c r="A27" s="2" t="s">
        <v>78</v>
      </c>
      <c r="B27" s="56">
        <f>E5</f>
        <v>1716.0000000000002</v>
      </c>
      <c r="C27" s="56">
        <f>E8</f>
        <v>440.00000000000006</v>
      </c>
      <c r="D27" s="56"/>
      <c r="E27" s="56"/>
      <c r="G27" s="2" t="s">
        <v>97</v>
      </c>
      <c r="H27" s="2">
        <f>22/$B27+22/$C27</f>
        <v>6.2820512820512819E-2</v>
      </c>
      <c r="I27" s="2">
        <f>28/$B27+28/$C27</f>
        <v>7.9953379953379949E-2</v>
      </c>
      <c r="J27" s="44">
        <f>32/$B27+32/$C27</f>
        <v>9.1375291375291365E-2</v>
      </c>
      <c r="K27" s="91"/>
      <c r="M27" s="88"/>
    </row>
    <row r="28" spans="1:14" ht="15.75" customHeight="1" thickBot="1" x14ac:dyDescent="0.35">
      <c r="A28" s="92" t="s">
        <v>21</v>
      </c>
      <c r="B28" s="93"/>
      <c r="C28" s="93"/>
      <c r="D28" s="93"/>
      <c r="E28" s="94"/>
      <c r="G28" s="92" t="s">
        <v>21</v>
      </c>
      <c r="H28" s="93"/>
      <c r="I28" s="93"/>
      <c r="J28" s="93"/>
      <c r="K28" s="94"/>
      <c r="M28" s="40" t="s">
        <v>21</v>
      </c>
      <c r="N28" s="59"/>
    </row>
    <row r="29" spans="1:14" ht="15" thickBot="1" x14ac:dyDescent="0.35">
      <c r="A29" s="7" t="s">
        <v>94</v>
      </c>
      <c r="B29" s="1" t="s">
        <v>22</v>
      </c>
      <c r="C29" s="1" t="s">
        <v>23</v>
      </c>
      <c r="D29" s="1" t="s">
        <v>24</v>
      </c>
      <c r="E29" s="1" t="s">
        <v>25</v>
      </c>
      <c r="G29" s="4"/>
      <c r="H29" s="5" t="s">
        <v>79</v>
      </c>
      <c r="I29" s="6" t="s">
        <v>80</v>
      </c>
      <c r="J29" s="43" t="s">
        <v>81</v>
      </c>
      <c r="K29" s="55" t="s">
        <v>83</v>
      </c>
      <c r="M29" s="88">
        <v>0.5</v>
      </c>
      <c r="N29" s="57" t="str">
        <f t="shared" ref="N29" si="3">IF(J30&lt;M29,"OK","NOK")</f>
        <v>OK</v>
      </c>
    </row>
    <row r="30" spans="1:14" ht="15" thickBot="1" x14ac:dyDescent="0.35">
      <c r="A30" s="2" t="s">
        <v>77</v>
      </c>
      <c r="B30" s="56">
        <f>C8</f>
        <v>360</v>
      </c>
      <c r="C30" s="56">
        <f>C12</f>
        <v>261</v>
      </c>
      <c r="D30" s="56">
        <f>C6</f>
        <v>360</v>
      </c>
      <c r="E30" s="56">
        <f>C8</f>
        <v>360</v>
      </c>
      <c r="G30" s="2" t="s">
        <v>95</v>
      </c>
      <c r="H30" s="2">
        <f>22/$B30+22/$C30+22/D30+22/E30</f>
        <v>0.26762452107279694</v>
      </c>
      <c r="I30" s="2">
        <f>28/$B30+28/$C30+28/D30+28/E30</f>
        <v>0.34061302681992339</v>
      </c>
      <c r="J30" s="44">
        <f>32/$B30+32/$C30+32/D30+32/E30</f>
        <v>0.38927203065134103</v>
      </c>
      <c r="K30" s="89">
        <v>0</v>
      </c>
      <c r="M30" s="88"/>
    </row>
    <row r="31" spans="1:14" ht="15" thickBot="1" x14ac:dyDescent="0.35">
      <c r="A31" s="2" t="s">
        <v>76</v>
      </c>
      <c r="B31" s="56">
        <f>D8</f>
        <v>400</v>
      </c>
      <c r="C31" s="56">
        <f>D12</f>
        <v>290</v>
      </c>
      <c r="D31" s="56">
        <f>D6</f>
        <v>400</v>
      </c>
      <c r="E31" s="56">
        <f>D8</f>
        <v>400</v>
      </c>
      <c r="G31" s="2" t="s">
        <v>96</v>
      </c>
      <c r="H31" s="2">
        <f>22/$B31+22/$C31+22/D31+22/E31</f>
        <v>0.24086206896551723</v>
      </c>
      <c r="I31" s="2">
        <f>28/$B31+28/$C31+28/D31+28/E31</f>
        <v>0.30655172413793108</v>
      </c>
      <c r="J31" s="44">
        <f>32/$B31+32/$C31+32/D31+32/E31</f>
        <v>0.35034482758620694</v>
      </c>
      <c r="K31" s="90"/>
      <c r="M31" s="88"/>
    </row>
    <row r="32" spans="1:14" ht="15" thickBot="1" x14ac:dyDescent="0.35">
      <c r="A32" s="2" t="s">
        <v>78</v>
      </c>
      <c r="B32" s="56">
        <f>E8</f>
        <v>440.00000000000006</v>
      </c>
      <c r="C32" s="56">
        <f>E12</f>
        <v>319</v>
      </c>
      <c r="D32" s="56">
        <f>E6</f>
        <v>440.00000000000006</v>
      </c>
      <c r="E32" s="56">
        <f>E8</f>
        <v>440.00000000000006</v>
      </c>
      <c r="G32" s="2" t="s">
        <v>97</v>
      </c>
      <c r="H32" s="2">
        <f>22/$B32+22/$C32+22/D32+22/E32</f>
        <v>0.21896551724137928</v>
      </c>
      <c r="I32" s="2">
        <f>28/$B32+28/$C32+28/D32+28/E32</f>
        <v>0.27868338557993727</v>
      </c>
      <c r="J32" s="44">
        <f>32/$B32+32/$C32+32/D32+32/E32</f>
        <v>0.31849529780564262</v>
      </c>
      <c r="K32" s="91"/>
      <c r="M32" s="88"/>
    </row>
    <row r="33" spans="1:14" ht="15" thickBot="1" x14ac:dyDescent="0.35">
      <c r="A33" s="92" t="s">
        <v>26</v>
      </c>
      <c r="B33" s="93"/>
      <c r="C33" s="93"/>
      <c r="D33" s="93"/>
      <c r="E33" s="94"/>
      <c r="G33" s="92" t="s">
        <v>26</v>
      </c>
      <c r="H33" s="93"/>
      <c r="I33" s="93"/>
      <c r="J33" s="93"/>
      <c r="K33" s="94"/>
      <c r="M33" s="40" t="s">
        <v>26</v>
      </c>
      <c r="N33" s="59"/>
    </row>
    <row r="34" spans="1:14" ht="15" thickBot="1" x14ac:dyDescent="0.35">
      <c r="A34" s="7" t="s">
        <v>94</v>
      </c>
      <c r="B34" s="1" t="s">
        <v>27</v>
      </c>
      <c r="C34" s="1"/>
      <c r="D34" s="1"/>
      <c r="E34" s="1"/>
      <c r="G34" s="4"/>
      <c r="H34" s="5" t="s">
        <v>79</v>
      </c>
      <c r="I34" s="6" t="s">
        <v>80</v>
      </c>
      <c r="J34" s="43" t="s">
        <v>81</v>
      </c>
      <c r="K34" s="55" t="s">
        <v>83</v>
      </c>
      <c r="M34" s="88">
        <v>3</v>
      </c>
      <c r="N34" s="57" t="str">
        <f t="shared" ref="N34" si="4">IF(J35&lt;M34,"OK","NOK")</f>
        <v>OK</v>
      </c>
    </row>
    <row r="35" spans="1:14" ht="15" thickBot="1" x14ac:dyDescent="0.35">
      <c r="A35" s="2" t="s">
        <v>77</v>
      </c>
      <c r="B35" s="56">
        <f>C5</f>
        <v>1404</v>
      </c>
      <c r="C35" s="56"/>
      <c r="D35" s="56"/>
      <c r="E35" s="56"/>
      <c r="G35" s="2" t="s">
        <v>95</v>
      </c>
      <c r="H35" s="2">
        <f>22/B35</f>
        <v>1.5669515669515671E-2</v>
      </c>
      <c r="I35" s="2">
        <f>28/B35</f>
        <v>1.9943019943019943E-2</v>
      </c>
      <c r="J35" s="44">
        <f>32/B35</f>
        <v>2.2792022792022793E-2</v>
      </c>
      <c r="K35" s="89">
        <v>0</v>
      </c>
      <c r="M35" s="88"/>
    </row>
    <row r="36" spans="1:14" ht="15" thickBot="1" x14ac:dyDescent="0.35">
      <c r="A36" s="2" t="s">
        <v>76</v>
      </c>
      <c r="B36" s="56">
        <f>D5</f>
        <v>1560</v>
      </c>
      <c r="C36" s="56"/>
      <c r="D36" s="56"/>
      <c r="E36" s="56"/>
      <c r="G36" s="2" t="s">
        <v>96</v>
      </c>
      <c r="H36" s="2">
        <f>22/B36</f>
        <v>1.4102564102564103E-2</v>
      </c>
      <c r="I36" s="2">
        <f>28/B36</f>
        <v>1.7948717948717947E-2</v>
      </c>
      <c r="J36" s="44">
        <f>32/B36</f>
        <v>2.0512820512820513E-2</v>
      </c>
      <c r="K36" s="90"/>
      <c r="M36" s="88"/>
    </row>
    <row r="37" spans="1:14" ht="15" thickBot="1" x14ac:dyDescent="0.35">
      <c r="A37" s="2" t="s">
        <v>78</v>
      </c>
      <c r="B37" s="56">
        <f>E5</f>
        <v>1716.0000000000002</v>
      </c>
      <c r="C37" s="56"/>
      <c r="D37" s="56"/>
      <c r="E37" s="56"/>
      <c r="G37" s="2" t="s">
        <v>97</v>
      </c>
      <c r="H37" s="2">
        <f>22/B37</f>
        <v>1.2820512820512818E-2</v>
      </c>
      <c r="I37" s="2">
        <f>28/B37</f>
        <v>1.6317016317016316E-2</v>
      </c>
      <c r="J37" s="44">
        <f>32/B37</f>
        <v>1.8648018648018645E-2</v>
      </c>
      <c r="K37" s="91"/>
      <c r="M37" s="88"/>
    </row>
    <row r="38" spans="1:14" ht="15" thickBot="1" x14ac:dyDescent="0.35">
      <c r="A38" s="92" t="s">
        <v>28</v>
      </c>
      <c r="B38" s="93"/>
      <c r="C38" s="93"/>
      <c r="D38" s="93"/>
      <c r="E38" s="94"/>
      <c r="G38" s="92" t="s">
        <v>28</v>
      </c>
      <c r="H38" s="93"/>
      <c r="I38" s="93"/>
      <c r="J38" s="93"/>
      <c r="K38" s="94"/>
      <c r="M38" s="40" t="s">
        <v>28</v>
      </c>
      <c r="N38" s="59"/>
    </row>
    <row r="39" spans="1:14" ht="15" thickBot="1" x14ac:dyDescent="0.35">
      <c r="A39" s="7" t="s">
        <v>94</v>
      </c>
      <c r="B39" s="1" t="s">
        <v>29</v>
      </c>
      <c r="C39" s="1"/>
      <c r="D39" s="1"/>
      <c r="E39" s="1"/>
      <c r="G39" s="4"/>
      <c r="H39" s="5" t="s">
        <v>79</v>
      </c>
      <c r="I39" s="6" t="s">
        <v>80</v>
      </c>
      <c r="J39" s="43" t="s">
        <v>81</v>
      </c>
      <c r="K39" s="55" t="s">
        <v>83</v>
      </c>
      <c r="M39" s="88">
        <v>0.1</v>
      </c>
      <c r="N39" s="57" t="str">
        <f t="shared" ref="N39" si="5">IF(J40&lt;M39,"OK","NOK")</f>
        <v>OK</v>
      </c>
    </row>
    <row r="40" spans="1:14" ht="15" thickBot="1" x14ac:dyDescent="0.35">
      <c r="A40" s="2" t="s">
        <v>77</v>
      </c>
      <c r="B40" s="56">
        <f>C9</f>
        <v>360</v>
      </c>
      <c r="C40" s="56"/>
      <c r="D40" s="56"/>
      <c r="E40" s="56"/>
      <c r="G40" s="2" t="s">
        <v>95</v>
      </c>
      <c r="H40" s="2">
        <f>22/B40</f>
        <v>6.1111111111111109E-2</v>
      </c>
      <c r="I40" s="2">
        <f>28/B40</f>
        <v>7.7777777777777779E-2</v>
      </c>
      <c r="J40" s="44">
        <f>32/B40</f>
        <v>8.8888888888888892E-2</v>
      </c>
      <c r="K40" s="89">
        <v>0</v>
      </c>
      <c r="M40" s="88"/>
    </row>
    <row r="41" spans="1:14" ht="15" thickBot="1" x14ac:dyDescent="0.35">
      <c r="A41" s="2" t="s">
        <v>76</v>
      </c>
      <c r="B41" s="56">
        <f>D9</f>
        <v>400</v>
      </c>
      <c r="C41" s="56"/>
      <c r="D41" s="56"/>
      <c r="E41" s="56"/>
      <c r="G41" s="2" t="s">
        <v>96</v>
      </c>
      <c r="H41" s="2">
        <f>22/B41</f>
        <v>5.5E-2</v>
      </c>
      <c r="I41" s="2">
        <f>28/B41</f>
        <v>7.0000000000000007E-2</v>
      </c>
      <c r="J41" s="44">
        <f>32/B41</f>
        <v>0.08</v>
      </c>
      <c r="K41" s="90"/>
      <c r="M41" s="88"/>
    </row>
    <row r="42" spans="1:14" ht="15" thickBot="1" x14ac:dyDescent="0.35">
      <c r="A42" s="2" t="s">
        <v>78</v>
      </c>
      <c r="B42" s="56">
        <f>E9</f>
        <v>440.00000000000006</v>
      </c>
      <c r="C42" s="56"/>
      <c r="D42" s="56"/>
      <c r="E42" s="56"/>
      <c r="G42" s="2" t="s">
        <v>97</v>
      </c>
      <c r="H42" s="2">
        <f>22/B42</f>
        <v>4.9999999999999996E-2</v>
      </c>
      <c r="I42" s="2">
        <f>28/B42</f>
        <v>6.363636363636363E-2</v>
      </c>
      <c r="J42" s="44">
        <f>32/B42</f>
        <v>7.2727272727272724E-2</v>
      </c>
      <c r="K42" s="91"/>
      <c r="M42" s="88"/>
    </row>
    <row r="43" spans="1:14" ht="15" thickBot="1" x14ac:dyDescent="0.35">
      <c r="A43" s="92" t="s">
        <v>30</v>
      </c>
      <c r="B43" s="93"/>
      <c r="C43" s="93"/>
      <c r="D43" s="93"/>
      <c r="E43" s="94"/>
      <c r="G43" s="92" t="s">
        <v>30</v>
      </c>
      <c r="H43" s="93"/>
      <c r="I43" s="93"/>
      <c r="J43" s="93"/>
      <c r="K43" s="94"/>
      <c r="M43" s="39" t="s">
        <v>30</v>
      </c>
      <c r="N43" s="59"/>
    </row>
    <row r="44" spans="1:14" ht="15" thickBot="1" x14ac:dyDescent="0.35">
      <c r="A44" s="7" t="s">
        <v>94</v>
      </c>
      <c r="B44" s="1" t="s">
        <v>31</v>
      </c>
      <c r="C44" s="1"/>
      <c r="D44" s="1"/>
      <c r="E44" s="1"/>
      <c r="G44" s="4"/>
      <c r="H44" s="5" t="s">
        <v>79</v>
      </c>
      <c r="I44" s="6" t="s">
        <v>80</v>
      </c>
      <c r="J44" s="43" t="s">
        <v>81</v>
      </c>
      <c r="K44" s="55" t="s">
        <v>83</v>
      </c>
      <c r="M44" s="88">
        <v>10</v>
      </c>
      <c r="N44" s="57" t="str">
        <f t="shared" ref="N44" si="6">IF(J45&lt;M44,"OK","NOK")</f>
        <v>OK</v>
      </c>
    </row>
    <row r="45" spans="1:14" ht="15" thickBot="1" x14ac:dyDescent="0.35">
      <c r="A45" s="2" t="s">
        <v>77</v>
      </c>
      <c r="B45" s="56">
        <f>C5</f>
        <v>1404</v>
      </c>
      <c r="C45" s="56"/>
      <c r="D45" s="56"/>
      <c r="E45" s="56"/>
      <c r="G45" s="2" t="s">
        <v>95</v>
      </c>
      <c r="H45" s="2">
        <f>22/B45</f>
        <v>1.5669515669515671E-2</v>
      </c>
      <c r="I45" s="2">
        <f>28/B45</f>
        <v>1.9943019943019943E-2</v>
      </c>
      <c r="J45" s="44">
        <f>32/B45</f>
        <v>2.2792022792022793E-2</v>
      </c>
      <c r="K45" s="89">
        <v>0</v>
      </c>
      <c r="M45" s="88"/>
    </row>
    <row r="46" spans="1:14" ht="15" thickBot="1" x14ac:dyDescent="0.35">
      <c r="A46" s="2" t="s">
        <v>76</v>
      </c>
      <c r="B46" s="56">
        <f>D5</f>
        <v>1560</v>
      </c>
      <c r="C46" s="56"/>
      <c r="D46" s="56"/>
      <c r="E46" s="56"/>
      <c r="G46" s="2" t="s">
        <v>96</v>
      </c>
      <c r="H46" s="2">
        <f>22/B46</f>
        <v>1.4102564102564103E-2</v>
      </c>
      <c r="I46" s="2">
        <f>28/B46</f>
        <v>1.7948717948717947E-2</v>
      </c>
      <c r="J46" s="44">
        <f>32/B46</f>
        <v>2.0512820512820513E-2</v>
      </c>
      <c r="K46" s="90"/>
      <c r="M46" s="88"/>
    </row>
    <row r="47" spans="1:14" ht="15" thickBot="1" x14ac:dyDescent="0.35">
      <c r="A47" s="2" t="s">
        <v>78</v>
      </c>
      <c r="B47" s="56">
        <f>E5</f>
        <v>1716.0000000000002</v>
      </c>
      <c r="C47" s="56"/>
      <c r="D47" s="56"/>
      <c r="E47" s="56"/>
      <c r="G47" s="2" t="s">
        <v>97</v>
      </c>
      <c r="H47" s="2">
        <f>22/B47</f>
        <v>1.2820512820512818E-2</v>
      </c>
      <c r="I47" s="2">
        <f>28/B47</f>
        <v>1.6317016317016316E-2</v>
      </c>
      <c r="J47" s="44">
        <f>32/B47</f>
        <v>1.8648018648018645E-2</v>
      </c>
      <c r="K47" s="91"/>
      <c r="M47" s="88"/>
    </row>
    <row r="48" spans="1:14" ht="15" thickBot="1" x14ac:dyDescent="0.35">
      <c r="A48" s="92" t="s">
        <v>32</v>
      </c>
      <c r="B48" s="93"/>
      <c r="C48" s="93"/>
      <c r="D48" s="93"/>
      <c r="E48" s="94"/>
      <c r="G48" s="92" t="s">
        <v>32</v>
      </c>
      <c r="H48" s="93"/>
      <c r="I48" s="93"/>
      <c r="J48" s="93"/>
      <c r="K48" s="94"/>
      <c r="M48" s="40" t="s">
        <v>32</v>
      </c>
      <c r="N48" s="59"/>
    </row>
    <row r="49" spans="1:14" ht="15" thickBot="1" x14ac:dyDescent="0.35">
      <c r="A49" s="7" t="s">
        <v>94</v>
      </c>
      <c r="B49" s="1" t="s">
        <v>33</v>
      </c>
      <c r="C49" s="1" t="s">
        <v>34</v>
      </c>
      <c r="D49" s="1" t="s">
        <v>35</v>
      </c>
      <c r="E49" s="1" t="s">
        <v>36</v>
      </c>
      <c r="G49" s="4"/>
      <c r="H49" s="5" t="s">
        <v>79</v>
      </c>
      <c r="I49" s="6" t="s">
        <v>80</v>
      </c>
      <c r="J49" s="43" t="s">
        <v>81</v>
      </c>
      <c r="K49" s="55" t="s">
        <v>83</v>
      </c>
      <c r="M49" s="88">
        <v>3</v>
      </c>
      <c r="N49" s="57" t="str">
        <f t="shared" ref="N49" si="7">IF(J50&lt;M49,"OK","NOK")</f>
        <v>OK</v>
      </c>
    </row>
    <row r="50" spans="1:14" ht="15" thickBot="1" x14ac:dyDescent="0.35">
      <c r="A50" s="2" t="s">
        <v>77</v>
      </c>
      <c r="B50" s="56">
        <f>C5</f>
        <v>1404</v>
      </c>
      <c r="C50" s="56">
        <f>C5</f>
        <v>1404</v>
      </c>
      <c r="D50" s="56">
        <f>C10</f>
        <v>288</v>
      </c>
      <c r="E50" s="56">
        <f>C12</f>
        <v>261</v>
      </c>
      <c r="G50" s="2" t="s">
        <v>95</v>
      </c>
      <c r="H50" s="2">
        <f>(22-K$50)/$B50+(22-K$50)/$C50+(22-K$50)/D50+(22-K$50)/E50</f>
        <v>0.18590940907751252</v>
      </c>
      <c r="I50" s="2">
        <f>(28-K$50)/$B50+(28-K$50)/$C50+(28-K$50)/D50+(28-K$50)/E50</f>
        <v>0.23827825670498085</v>
      </c>
      <c r="J50" s="44">
        <f>(32-K$50)/$B50+(32-K$50)/$C50+(32-K$50)/D50+(32-K$50)/E50</f>
        <v>0.27319082178995968</v>
      </c>
      <c r="K50" s="89">
        <v>0.7</v>
      </c>
      <c r="M50" s="88"/>
    </row>
    <row r="51" spans="1:14" ht="15" thickBot="1" x14ac:dyDescent="0.35">
      <c r="A51" s="2" t="s">
        <v>76</v>
      </c>
      <c r="B51" s="56">
        <f>D5</f>
        <v>1560</v>
      </c>
      <c r="C51" s="56">
        <f>D5</f>
        <v>1560</v>
      </c>
      <c r="D51" s="56">
        <f>D10</f>
        <v>320</v>
      </c>
      <c r="E51" s="56">
        <f>D12</f>
        <v>290</v>
      </c>
      <c r="G51" s="2" t="s">
        <v>96</v>
      </c>
      <c r="H51" s="2">
        <f t="shared" ref="H51:H52" si="8">(22-K$50)/$B51+(22-K$50)/$C51+(22-K$50)/D51+(22-K$50)/E51</f>
        <v>0.16731846816976126</v>
      </c>
      <c r="I51" s="2">
        <f t="shared" ref="I51:I52" si="9">(28-K$50)/$B51+(28-K$50)/$C51+(28-K$50)/D51+(28-K$50)/E51</f>
        <v>0.21445043103448275</v>
      </c>
      <c r="J51" s="44">
        <f t="shared" ref="J51:J52" si="10">(32-K$50)/$B51+(32-K$50)/$C51+(32-K$50)/D51+(32-K$50)/E51</f>
        <v>0.24587173961096373</v>
      </c>
      <c r="K51" s="90"/>
      <c r="M51" s="88"/>
    </row>
    <row r="52" spans="1:14" ht="15" thickBot="1" x14ac:dyDescent="0.35">
      <c r="A52" s="2" t="s">
        <v>78</v>
      </c>
      <c r="B52" s="56">
        <f>E5</f>
        <v>1716.0000000000002</v>
      </c>
      <c r="C52" s="56">
        <f>E5</f>
        <v>1716.0000000000002</v>
      </c>
      <c r="D52" s="56">
        <f>E10</f>
        <v>352</v>
      </c>
      <c r="E52" s="56">
        <f>E12</f>
        <v>319</v>
      </c>
      <c r="G52" s="2" t="s">
        <v>97</v>
      </c>
      <c r="H52" s="2">
        <f t="shared" si="8"/>
        <v>0.15210769833614662</v>
      </c>
      <c r="I52" s="2">
        <f t="shared" si="9"/>
        <v>0.19495493730407523</v>
      </c>
      <c r="J52" s="44">
        <f t="shared" si="10"/>
        <v>0.22351976328269432</v>
      </c>
      <c r="K52" s="91"/>
      <c r="M52" s="88"/>
    </row>
    <row r="53" spans="1:14" ht="15.75" customHeight="1" thickBot="1" x14ac:dyDescent="0.35">
      <c r="A53" s="92" t="s">
        <v>37</v>
      </c>
      <c r="B53" s="93"/>
      <c r="C53" s="93"/>
      <c r="D53" s="93"/>
      <c r="E53" s="94"/>
      <c r="G53" s="92" t="s">
        <v>37</v>
      </c>
      <c r="H53" s="93"/>
      <c r="I53" s="93"/>
      <c r="J53" s="93"/>
      <c r="K53" s="94"/>
      <c r="M53" s="40" t="s">
        <v>37</v>
      </c>
      <c r="N53" s="59"/>
    </row>
    <row r="54" spans="1:14" ht="15" thickBot="1" x14ac:dyDescent="0.35">
      <c r="A54" s="7" t="s">
        <v>94</v>
      </c>
      <c r="B54" s="1" t="s">
        <v>35</v>
      </c>
      <c r="C54" s="1" t="s">
        <v>36</v>
      </c>
      <c r="D54" s="1"/>
      <c r="E54" s="1"/>
      <c r="G54" s="4"/>
      <c r="H54" s="5" t="s">
        <v>79</v>
      </c>
      <c r="I54" s="6" t="s">
        <v>80</v>
      </c>
      <c r="J54" s="43" t="s">
        <v>81</v>
      </c>
      <c r="K54" s="55" t="s">
        <v>83</v>
      </c>
      <c r="M54" s="88">
        <v>0.2</v>
      </c>
      <c r="N54" s="58" t="str">
        <f t="shared" ref="N54" si="11">IF(J55&lt;M54,"OK","NOK")</f>
        <v>NOK</v>
      </c>
    </row>
    <row r="55" spans="1:14" ht="15" thickBot="1" x14ac:dyDescent="0.35">
      <c r="A55" s="2" t="s">
        <v>77</v>
      </c>
      <c r="B55" s="56">
        <f>C10</f>
        <v>288</v>
      </c>
      <c r="C55" s="56">
        <f>C12</f>
        <v>261</v>
      </c>
      <c r="D55" s="56"/>
      <c r="E55" s="56"/>
      <c r="G55" s="2" t="s">
        <v>95</v>
      </c>
      <c r="H55" s="2">
        <f>(22-K$55)/$B55+(22-K$55)/$C55</f>
        <v>0.15556752873563218</v>
      </c>
      <c r="I55" s="2">
        <f>(28-K$55)/$B55+(28-K$55)/$C55</f>
        <v>0.19938936781609196</v>
      </c>
      <c r="J55" s="60">
        <f>(32-K$55)/$B55+(32-K$55)/$C55</f>
        <v>0.22860392720306513</v>
      </c>
      <c r="K55" s="89">
        <v>0.7</v>
      </c>
      <c r="M55" s="88"/>
    </row>
    <row r="56" spans="1:14" ht="15" thickBot="1" x14ac:dyDescent="0.35">
      <c r="A56" s="2" t="s">
        <v>76</v>
      </c>
      <c r="B56" s="56">
        <f>D10</f>
        <v>320</v>
      </c>
      <c r="C56" s="56">
        <f>D12</f>
        <v>290</v>
      </c>
      <c r="D56" s="56"/>
      <c r="E56" s="56"/>
      <c r="G56" s="2" t="s">
        <v>96</v>
      </c>
      <c r="H56" s="2">
        <f>(22-K$55)/$B56+(22-K$55)/$C56</f>
        <v>0.14001077586206895</v>
      </c>
      <c r="I56" s="2">
        <f t="shared" ref="I56:I57" si="12">(28-K$55)/$B56+(28-K$55)/$C56</f>
        <v>0.17945043103448277</v>
      </c>
      <c r="J56" s="60">
        <f t="shared" ref="J56:J57" si="13">(32-K$55)/$B56+(32-K$55)/$C56</f>
        <v>0.20574353448275862</v>
      </c>
      <c r="K56" s="90"/>
      <c r="M56" s="88"/>
    </row>
    <row r="57" spans="1:14" ht="15" thickBot="1" x14ac:dyDescent="0.35">
      <c r="A57" s="2" t="s">
        <v>78</v>
      </c>
      <c r="B57" s="56">
        <f>E10</f>
        <v>352</v>
      </c>
      <c r="C57" s="56">
        <f>E12</f>
        <v>319</v>
      </c>
      <c r="D57" s="56"/>
      <c r="E57" s="56"/>
      <c r="G57" s="2" t="s">
        <v>97</v>
      </c>
      <c r="H57" s="2">
        <f>(22-K$55)/$B57+(22-K$55)/$C57</f>
        <v>0.1272825235109718</v>
      </c>
      <c r="I57" s="2">
        <f t="shared" si="12"/>
        <v>0.1631367554858934</v>
      </c>
      <c r="J57" s="44">
        <f t="shared" si="13"/>
        <v>0.18703957680250785</v>
      </c>
      <c r="K57" s="91"/>
      <c r="M57" s="88"/>
    </row>
    <row r="58" spans="1:14" ht="15.75" customHeight="1" thickBot="1" x14ac:dyDescent="0.35">
      <c r="A58" s="92" t="s">
        <v>38</v>
      </c>
      <c r="B58" s="93"/>
      <c r="C58" s="93"/>
      <c r="D58" s="93"/>
      <c r="E58" s="94"/>
      <c r="G58" s="92" t="s">
        <v>38</v>
      </c>
      <c r="H58" s="93"/>
      <c r="I58" s="93"/>
      <c r="J58" s="93"/>
      <c r="K58" s="94"/>
      <c r="M58" s="40" t="s">
        <v>38</v>
      </c>
      <c r="N58" s="59"/>
    </row>
    <row r="59" spans="1:14" ht="15" thickBot="1" x14ac:dyDescent="0.35">
      <c r="A59" s="7" t="s">
        <v>94</v>
      </c>
      <c r="B59" s="1" t="s">
        <v>39</v>
      </c>
      <c r="C59" s="1" t="s">
        <v>40</v>
      </c>
      <c r="D59" s="1" t="s">
        <v>41</v>
      </c>
      <c r="E59" s="1"/>
      <c r="G59" s="4"/>
      <c r="H59" s="5" t="s">
        <v>79</v>
      </c>
      <c r="I59" s="6" t="s">
        <v>80</v>
      </c>
      <c r="J59" s="43" t="s">
        <v>81</v>
      </c>
      <c r="K59" s="55" t="s">
        <v>83</v>
      </c>
      <c r="M59" s="88">
        <v>0.2</v>
      </c>
      <c r="N59" s="57" t="str">
        <f t="shared" ref="N59" si="14">IF(J60&lt;M59,"OK","NOK")</f>
        <v>OK</v>
      </c>
    </row>
    <row r="60" spans="1:14" ht="15" thickBot="1" x14ac:dyDescent="0.35">
      <c r="A60" s="2" t="s">
        <v>77</v>
      </c>
      <c r="B60" s="56">
        <f>C5</f>
        <v>1404</v>
      </c>
      <c r="C60" s="56">
        <f>C8</f>
        <v>360</v>
      </c>
      <c r="D60" s="56">
        <f>C5</f>
        <v>1404</v>
      </c>
      <c r="E60" s="56"/>
      <c r="G60" s="2" t="s">
        <v>95</v>
      </c>
      <c r="H60" s="2">
        <f>22/$B60+22/$C60+22/D60</f>
        <v>9.245014245014245E-2</v>
      </c>
      <c r="I60" s="2">
        <f>28/$B60+28/$C60+28/D60</f>
        <v>0.11766381766381767</v>
      </c>
      <c r="J60" s="44">
        <f>32/$B60+32/$C60+32/D60</f>
        <v>0.13447293447293449</v>
      </c>
      <c r="K60" s="89">
        <v>0</v>
      </c>
      <c r="M60" s="88"/>
    </row>
    <row r="61" spans="1:14" ht="15" thickBot="1" x14ac:dyDescent="0.35">
      <c r="A61" s="2" t="s">
        <v>76</v>
      </c>
      <c r="B61" s="56">
        <f>D5</f>
        <v>1560</v>
      </c>
      <c r="C61" s="56">
        <f>D8</f>
        <v>400</v>
      </c>
      <c r="D61" s="56">
        <f>D5</f>
        <v>1560</v>
      </c>
      <c r="E61" s="56"/>
      <c r="G61" s="2" t="s">
        <v>96</v>
      </c>
      <c r="H61" s="2">
        <f>22/$B61+22/$C61+22/D61</f>
        <v>8.3205128205128209E-2</v>
      </c>
      <c r="I61" s="2">
        <f>28/$B61+28/$C61+28/D61</f>
        <v>0.10589743589743589</v>
      </c>
      <c r="J61" s="44">
        <f>32/$B61+32/$C61+32/D61</f>
        <v>0.12102564102564102</v>
      </c>
      <c r="K61" s="90"/>
      <c r="M61" s="88"/>
    </row>
    <row r="62" spans="1:14" ht="15" thickBot="1" x14ac:dyDescent="0.35">
      <c r="A62" s="2" t="s">
        <v>78</v>
      </c>
      <c r="B62" s="56">
        <f>E5</f>
        <v>1716.0000000000002</v>
      </c>
      <c r="C62" s="56">
        <f>E8</f>
        <v>440.00000000000006</v>
      </c>
      <c r="D62" s="56">
        <f>D5</f>
        <v>1560</v>
      </c>
      <c r="E62" s="56"/>
      <c r="G62" s="2" t="s">
        <v>97</v>
      </c>
      <c r="H62" s="2">
        <f>22/$B62+22/$C62+22/D62</f>
        <v>7.6923076923076927E-2</v>
      </c>
      <c r="I62" s="2">
        <f>28/$B62+28/$C62+28/D62</f>
        <v>9.790209790209789E-2</v>
      </c>
      <c r="J62" s="44">
        <f>32/$B62+32/$C62+32/D62</f>
        <v>0.11188811188811187</v>
      </c>
      <c r="K62" s="91"/>
      <c r="M62" s="88"/>
    </row>
    <row r="63" spans="1:14" ht="15.75" customHeight="1" thickBot="1" x14ac:dyDescent="0.35">
      <c r="A63" s="92" t="s">
        <v>42</v>
      </c>
      <c r="B63" s="93"/>
      <c r="C63" s="93"/>
      <c r="D63" s="93"/>
      <c r="E63" s="94"/>
      <c r="G63" s="92" t="s">
        <v>42</v>
      </c>
      <c r="H63" s="93"/>
      <c r="I63" s="93"/>
      <c r="J63" s="93"/>
      <c r="K63" s="94"/>
      <c r="M63" s="40" t="s">
        <v>42</v>
      </c>
      <c r="N63" s="59"/>
    </row>
    <row r="64" spans="1:14" ht="15.75" customHeight="1" thickBot="1" x14ac:dyDescent="0.35">
      <c r="A64" s="7" t="s">
        <v>94</v>
      </c>
      <c r="B64" s="1" t="s">
        <v>41</v>
      </c>
      <c r="C64" s="1"/>
      <c r="D64" s="1"/>
      <c r="E64" s="1"/>
      <c r="G64" s="4"/>
      <c r="H64" s="5" t="s">
        <v>79</v>
      </c>
      <c r="I64" s="6" t="s">
        <v>80</v>
      </c>
      <c r="J64" s="43" t="s">
        <v>81</v>
      </c>
      <c r="K64" s="55" t="s">
        <v>83</v>
      </c>
      <c r="M64" s="88">
        <v>0.1</v>
      </c>
      <c r="N64" s="57" t="str">
        <f t="shared" ref="N64" si="15">IF(J65&lt;M64,"OK","NOK")</f>
        <v>OK</v>
      </c>
    </row>
    <row r="65" spans="1:14" ht="15" thickBot="1" x14ac:dyDescent="0.35">
      <c r="A65" s="2" t="s">
        <v>77</v>
      </c>
      <c r="B65" s="56">
        <f>C5</f>
        <v>1404</v>
      </c>
      <c r="C65" s="56"/>
      <c r="D65" s="56"/>
      <c r="E65" s="56"/>
      <c r="G65" s="2" t="s">
        <v>95</v>
      </c>
      <c r="H65" s="2">
        <f>(22-K$65)/B65</f>
        <v>1.5242165242165241E-2</v>
      </c>
      <c r="I65" s="2">
        <f>(28-K$65)/B65</f>
        <v>1.9515669515669513E-2</v>
      </c>
      <c r="J65" s="44">
        <f>(32-K$65)/B65</f>
        <v>2.2364672364672364E-2</v>
      </c>
      <c r="K65" s="89">
        <v>0.6</v>
      </c>
      <c r="M65" s="88"/>
    </row>
    <row r="66" spans="1:14" ht="15" thickBot="1" x14ac:dyDescent="0.35">
      <c r="A66" s="2" t="s">
        <v>76</v>
      </c>
      <c r="B66" s="56">
        <f>D5</f>
        <v>1560</v>
      </c>
      <c r="C66" s="56"/>
      <c r="D66" s="56"/>
      <c r="E66" s="56"/>
      <c r="G66" s="2" t="s">
        <v>96</v>
      </c>
      <c r="H66" s="2">
        <f t="shared" ref="H66:H67" si="16">(22-K$65)/B66</f>
        <v>1.3717948717948717E-2</v>
      </c>
      <c r="I66" s="2">
        <f t="shared" ref="I66:I67" si="17">(28-K$65)/B66</f>
        <v>1.7564102564102565E-2</v>
      </c>
      <c r="J66" s="44">
        <f t="shared" ref="J66:J67" si="18">(32-K$65)/B66</f>
        <v>2.0128205128205127E-2</v>
      </c>
      <c r="K66" s="90"/>
      <c r="M66" s="88"/>
    </row>
    <row r="67" spans="1:14" ht="15" thickBot="1" x14ac:dyDescent="0.35">
      <c r="A67" s="2" t="s">
        <v>78</v>
      </c>
      <c r="B67" s="56">
        <f>E5</f>
        <v>1716.0000000000002</v>
      </c>
      <c r="C67" s="56"/>
      <c r="D67" s="56"/>
      <c r="E67" s="56"/>
      <c r="G67" s="2" t="s">
        <v>97</v>
      </c>
      <c r="H67" s="2">
        <f t="shared" si="16"/>
        <v>1.2470862470862468E-2</v>
      </c>
      <c r="I67" s="2">
        <f t="shared" si="17"/>
        <v>1.5967365967365966E-2</v>
      </c>
      <c r="J67" s="44">
        <f t="shared" si="18"/>
        <v>1.8298368298368294E-2</v>
      </c>
      <c r="K67" s="91"/>
      <c r="M67" s="88"/>
    </row>
    <row r="68" spans="1:14" ht="15.75" customHeight="1" thickBot="1" x14ac:dyDescent="0.35">
      <c r="A68" s="92" t="s">
        <v>43</v>
      </c>
      <c r="B68" s="93"/>
      <c r="C68" s="93"/>
      <c r="D68" s="93"/>
      <c r="E68" s="94"/>
      <c r="G68" s="92" t="s">
        <v>43</v>
      </c>
      <c r="H68" s="93"/>
      <c r="I68" s="93"/>
      <c r="J68" s="93"/>
      <c r="K68" s="94"/>
      <c r="M68" s="40" t="s">
        <v>43</v>
      </c>
      <c r="N68" s="59"/>
    </row>
    <row r="69" spans="1:14" ht="15" thickBot="1" x14ac:dyDescent="0.35">
      <c r="A69" s="7" t="s">
        <v>94</v>
      </c>
      <c r="B69" s="1" t="s">
        <v>44</v>
      </c>
      <c r="C69" s="1" t="s">
        <v>45</v>
      </c>
      <c r="D69" s="1"/>
      <c r="E69" s="1"/>
      <c r="G69" s="4"/>
      <c r="H69" s="5" t="s">
        <v>79</v>
      </c>
      <c r="I69" s="6" t="s">
        <v>80</v>
      </c>
      <c r="J69" s="43" t="s">
        <v>81</v>
      </c>
      <c r="K69" s="55" t="s">
        <v>83</v>
      </c>
      <c r="M69" s="88">
        <v>0.1</v>
      </c>
      <c r="N69" s="57" t="str">
        <f t="shared" ref="N69" si="19">IF(J70&lt;M69,"OK","NOK")</f>
        <v>OK</v>
      </c>
    </row>
    <row r="70" spans="1:14" ht="15" thickBot="1" x14ac:dyDescent="0.35">
      <c r="A70" s="2" t="s">
        <v>77</v>
      </c>
      <c r="B70" s="56">
        <f>C5</f>
        <v>1404</v>
      </c>
      <c r="C70" s="56">
        <f>C5</f>
        <v>1404</v>
      </c>
      <c r="D70" s="56"/>
      <c r="E70" s="56"/>
      <c r="G70" s="2" t="s">
        <v>95</v>
      </c>
      <c r="H70" s="2">
        <f>22/$B70+22/$C70</f>
        <v>3.1339031339031341E-2</v>
      </c>
      <c r="I70" s="2">
        <f>28/$B70+28/$C70</f>
        <v>3.9886039886039885E-2</v>
      </c>
      <c r="J70" s="44">
        <f>32/$B70+32/$C70</f>
        <v>4.5584045584045586E-2</v>
      </c>
      <c r="K70" s="89">
        <v>0</v>
      </c>
      <c r="M70" s="88"/>
    </row>
    <row r="71" spans="1:14" ht="15" thickBot="1" x14ac:dyDescent="0.35">
      <c r="A71" s="2" t="s">
        <v>76</v>
      </c>
      <c r="B71" s="56">
        <f>D5</f>
        <v>1560</v>
      </c>
      <c r="C71" s="56">
        <f>D5</f>
        <v>1560</v>
      </c>
      <c r="D71" s="56"/>
      <c r="E71" s="56"/>
      <c r="G71" s="2" t="s">
        <v>96</v>
      </c>
      <c r="H71" s="2">
        <f>22/$B71+22/$C71</f>
        <v>2.8205128205128206E-2</v>
      </c>
      <c r="I71" s="2">
        <f>28/$B71+28/$C71</f>
        <v>3.5897435897435895E-2</v>
      </c>
      <c r="J71" s="44">
        <f>32/$B71+32/$C71</f>
        <v>4.1025641025641026E-2</v>
      </c>
      <c r="K71" s="90"/>
      <c r="M71" s="88"/>
    </row>
    <row r="72" spans="1:14" ht="15" thickBot="1" x14ac:dyDescent="0.35">
      <c r="A72" s="2" t="s">
        <v>78</v>
      </c>
      <c r="B72" s="56">
        <f>E5</f>
        <v>1716.0000000000002</v>
      </c>
      <c r="C72" s="56">
        <f>E5</f>
        <v>1716.0000000000002</v>
      </c>
      <c r="D72" s="56"/>
      <c r="E72" s="56"/>
      <c r="G72" s="2" t="s">
        <v>97</v>
      </c>
      <c r="H72" s="2">
        <f>22/$B72+22/$C72</f>
        <v>2.5641025641025637E-2</v>
      </c>
      <c r="I72" s="2">
        <f>28/$B72+28/$C72</f>
        <v>3.2634032634032632E-2</v>
      </c>
      <c r="J72" s="44">
        <f>32/$B72+32/$C72</f>
        <v>3.7296037296037289E-2</v>
      </c>
      <c r="K72" s="91"/>
      <c r="M72" s="88"/>
    </row>
    <row r="73" spans="1:14" ht="15" thickBot="1" x14ac:dyDescent="0.35">
      <c r="A73" s="92" t="s">
        <v>46</v>
      </c>
      <c r="B73" s="93"/>
      <c r="C73" s="93"/>
      <c r="D73" s="93"/>
      <c r="E73" s="94"/>
      <c r="G73" s="92" t="s">
        <v>46</v>
      </c>
      <c r="H73" s="93"/>
      <c r="I73" s="93"/>
      <c r="J73" s="93"/>
      <c r="K73" s="94"/>
      <c r="M73" s="40" t="s">
        <v>46</v>
      </c>
      <c r="N73" s="59"/>
    </row>
    <row r="74" spans="1:14" ht="15" thickBot="1" x14ac:dyDescent="0.35">
      <c r="A74" s="7" t="s">
        <v>94</v>
      </c>
      <c r="B74" s="1" t="s">
        <v>47</v>
      </c>
      <c r="C74" s="1"/>
      <c r="D74" s="1"/>
      <c r="E74" s="1"/>
      <c r="G74" s="4"/>
      <c r="H74" s="5" t="s">
        <v>79</v>
      </c>
      <c r="I74" s="6" t="s">
        <v>80</v>
      </c>
      <c r="J74" s="43" t="s">
        <v>81</v>
      </c>
      <c r="K74" s="55" t="s">
        <v>83</v>
      </c>
      <c r="M74" s="88">
        <v>0.1</v>
      </c>
      <c r="N74" s="57" t="str">
        <f t="shared" ref="N74" si="20">IF(J75&lt;M74,"OK","NOK")</f>
        <v>OK</v>
      </c>
    </row>
    <row r="75" spans="1:14" ht="15" thickBot="1" x14ac:dyDescent="0.35">
      <c r="A75" s="2" t="s">
        <v>77</v>
      </c>
      <c r="B75" s="56">
        <f>C5</f>
        <v>1404</v>
      </c>
      <c r="C75" s="56"/>
      <c r="D75" s="56"/>
      <c r="E75" s="56"/>
      <c r="G75" s="2" t="s">
        <v>95</v>
      </c>
      <c r="H75" s="2">
        <f>(22-K$75)/B75</f>
        <v>1.5242165242165241E-2</v>
      </c>
      <c r="I75" s="2">
        <f>(28-K$75)/B75</f>
        <v>1.9515669515669513E-2</v>
      </c>
      <c r="J75" s="44">
        <f>(32-K$75)/B75</f>
        <v>2.2364672364672364E-2</v>
      </c>
      <c r="K75" s="89">
        <v>0.6</v>
      </c>
      <c r="M75" s="88"/>
    </row>
    <row r="76" spans="1:14" ht="15" thickBot="1" x14ac:dyDescent="0.35">
      <c r="A76" s="2" t="s">
        <v>76</v>
      </c>
      <c r="B76" s="56">
        <f>D5</f>
        <v>1560</v>
      </c>
      <c r="C76" s="56"/>
      <c r="D76" s="56"/>
      <c r="E76" s="56"/>
      <c r="G76" s="2" t="s">
        <v>96</v>
      </c>
      <c r="H76" s="2">
        <f t="shared" ref="H76:H77" si="21">(22-K$75)/B76</f>
        <v>1.3717948717948717E-2</v>
      </c>
      <c r="I76" s="2">
        <f>(28-K$75)/B76</f>
        <v>1.7564102564102565E-2</v>
      </c>
      <c r="J76" s="44">
        <f>(32-K$75)/B76</f>
        <v>2.0128205128205127E-2</v>
      </c>
      <c r="K76" s="90"/>
      <c r="M76" s="88"/>
    </row>
    <row r="77" spans="1:14" ht="15" thickBot="1" x14ac:dyDescent="0.35">
      <c r="A77" s="2" t="s">
        <v>78</v>
      </c>
      <c r="B77" s="56">
        <f>E5</f>
        <v>1716.0000000000002</v>
      </c>
      <c r="C77" s="56"/>
      <c r="D77" s="56"/>
      <c r="E77" s="56"/>
      <c r="G77" s="2" t="s">
        <v>97</v>
      </c>
      <c r="H77" s="2">
        <f t="shared" si="21"/>
        <v>1.2470862470862468E-2</v>
      </c>
      <c r="I77" s="2">
        <f>(28-K$75)/B77</f>
        <v>1.5967365967365966E-2</v>
      </c>
      <c r="J77" s="44">
        <f>(32-K$75)/B77</f>
        <v>1.8298368298368294E-2</v>
      </c>
      <c r="K77" s="91"/>
      <c r="M77" s="88"/>
    </row>
    <row r="78" spans="1:14" ht="15.75" customHeight="1" thickBot="1" x14ac:dyDescent="0.35">
      <c r="A78" s="92" t="s">
        <v>48</v>
      </c>
      <c r="B78" s="93"/>
      <c r="C78" s="93"/>
      <c r="D78" s="93"/>
      <c r="E78" s="94"/>
      <c r="G78" s="92" t="s">
        <v>48</v>
      </c>
      <c r="H78" s="93"/>
      <c r="I78" s="93"/>
      <c r="J78" s="93"/>
      <c r="K78" s="94"/>
      <c r="M78" s="40" t="s">
        <v>48</v>
      </c>
      <c r="N78" s="59"/>
    </row>
    <row r="79" spans="1:14" ht="15" thickBot="1" x14ac:dyDescent="0.35">
      <c r="A79" s="7" t="s">
        <v>94</v>
      </c>
      <c r="B79" s="1" t="s">
        <v>49</v>
      </c>
      <c r="C79" s="1"/>
      <c r="D79" s="1"/>
      <c r="E79" s="1"/>
      <c r="G79" s="4"/>
      <c r="H79" s="5" t="s">
        <v>79</v>
      </c>
      <c r="I79" s="6" t="s">
        <v>80</v>
      </c>
      <c r="J79" s="43" t="s">
        <v>81</v>
      </c>
      <c r="K79" s="55" t="s">
        <v>83</v>
      </c>
      <c r="M79" s="88">
        <v>0.1</v>
      </c>
      <c r="N79" s="57" t="str">
        <f t="shared" ref="N79" si="22">IF(J80&lt;M79,"OK","NOK")</f>
        <v>OK</v>
      </c>
    </row>
    <row r="80" spans="1:14" ht="15" thickBot="1" x14ac:dyDescent="0.35">
      <c r="A80" s="2" t="s">
        <v>77</v>
      </c>
      <c r="B80" s="56">
        <f>C5</f>
        <v>1404</v>
      </c>
      <c r="C80" s="56"/>
      <c r="D80" s="56"/>
      <c r="E80" s="56"/>
      <c r="G80" s="2" t="s">
        <v>95</v>
      </c>
      <c r="H80" s="2">
        <f>(22-K$80)/B80</f>
        <v>1.5242165242165241E-2</v>
      </c>
      <c r="I80" s="2">
        <f>(28-K$80)/B80</f>
        <v>1.9515669515669513E-2</v>
      </c>
      <c r="J80" s="44">
        <f>(32-K$80)/B80</f>
        <v>2.2364672364672364E-2</v>
      </c>
      <c r="K80" s="89">
        <v>0.6</v>
      </c>
      <c r="M80" s="88"/>
    </row>
    <row r="81" spans="1:14" ht="15" thickBot="1" x14ac:dyDescent="0.35">
      <c r="A81" s="2" t="s">
        <v>76</v>
      </c>
      <c r="B81" s="56">
        <f>D5</f>
        <v>1560</v>
      </c>
      <c r="C81" s="56"/>
      <c r="D81" s="56"/>
      <c r="E81" s="56"/>
      <c r="G81" s="2" t="s">
        <v>96</v>
      </c>
      <c r="H81" s="2">
        <f>(22-K$80)/B81</f>
        <v>1.3717948717948717E-2</v>
      </c>
      <c r="I81" s="2">
        <f>(28-K$80)/B81</f>
        <v>1.7564102564102565E-2</v>
      </c>
      <c r="J81" s="44">
        <f>(32-K$80)/B81</f>
        <v>2.0128205128205127E-2</v>
      </c>
      <c r="K81" s="90"/>
      <c r="M81" s="88"/>
    </row>
    <row r="82" spans="1:14" ht="15" thickBot="1" x14ac:dyDescent="0.35">
      <c r="A82" s="2" t="s">
        <v>78</v>
      </c>
      <c r="B82" s="56">
        <f>E5</f>
        <v>1716.0000000000002</v>
      </c>
      <c r="C82" s="56"/>
      <c r="D82" s="56"/>
      <c r="E82" s="56"/>
      <c r="G82" s="2" t="s">
        <v>97</v>
      </c>
      <c r="H82" s="2">
        <f>(22-K$80)/B82</f>
        <v>1.2470862470862468E-2</v>
      </c>
      <c r="I82" s="2">
        <f>(28-K$80)/B82</f>
        <v>1.5967365967365966E-2</v>
      </c>
      <c r="J82" s="44">
        <f>(32-K$80)/B82</f>
        <v>1.8298368298368294E-2</v>
      </c>
      <c r="K82" s="91"/>
      <c r="M82" s="88"/>
    </row>
    <row r="83" spans="1:14" ht="15" thickBot="1" x14ac:dyDescent="0.35">
      <c r="A83" s="92" t="s">
        <v>50</v>
      </c>
      <c r="B83" s="93"/>
      <c r="C83" s="93"/>
      <c r="D83" s="93"/>
      <c r="E83" s="94"/>
      <c r="G83" s="92" t="s">
        <v>50</v>
      </c>
      <c r="H83" s="93"/>
      <c r="I83" s="93"/>
      <c r="J83" s="93"/>
      <c r="K83" s="94"/>
      <c r="M83" s="40" t="s">
        <v>50</v>
      </c>
      <c r="N83" s="59"/>
    </row>
    <row r="84" spans="1:14" ht="15" thickBot="1" x14ac:dyDescent="0.35">
      <c r="A84" s="7" t="s">
        <v>94</v>
      </c>
      <c r="B84" s="1" t="s">
        <v>51</v>
      </c>
      <c r="C84" s="1" t="s">
        <v>52</v>
      </c>
      <c r="D84" s="1" t="s">
        <v>53</v>
      </c>
      <c r="E84" s="1" t="s">
        <v>54</v>
      </c>
      <c r="G84" s="4"/>
      <c r="H84" s="5" t="s">
        <v>79</v>
      </c>
      <c r="I84" s="6" t="s">
        <v>80</v>
      </c>
      <c r="J84" s="43" t="s">
        <v>81</v>
      </c>
      <c r="K84" s="55" t="s">
        <v>83</v>
      </c>
      <c r="M84" s="88">
        <v>3</v>
      </c>
      <c r="N84" s="57" t="str">
        <f t="shared" ref="N84" si="23">IF(J85&lt;M84,"OK","NOK")</f>
        <v>OK</v>
      </c>
    </row>
    <row r="85" spans="1:14" ht="15" thickBot="1" x14ac:dyDescent="0.35">
      <c r="A85" s="2" t="s">
        <v>77</v>
      </c>
      <c r="B85" s="56">
        <f>C13</f>
        <v>261</v>
      </c>
      <c r="C85" s="56">
        <f>C5</f>
        <v>1404</v>
      </c>
      <c r="D85" s="56">
        <f>C5</f>
        <v>1404</v>
      </c>
      <c r="E85" s="56">
        <f>C5</f>
        <v>1404</v>
      </c>
      <c r="G85" s="2" t="s">
        <v>95</v>
      </c>
      <c r="H85" s="2">
        <f>22/$B85+22/$C85+22/D85+22/E85</f>
        <v>0.13129973474801063</v>
      </c>
      <c r="I85" s="2">
        <f>28/$B85+28/$C85+28/D85+28/E85</f>
        <v>0.16710875331564987</v>
      </c>
      <c r="J85" s="44">
        <f>32/$B85+32/$C85+32/D85+32/E85</f>
        <v>0.19098143236074272</v>
      </c>
      <c r="K85" s="89">
        <v>0</v>
      </c>
      <c r="M85" s="88"/>
    </row>
    <row r="86" spans="1:14" ht="15" thickBot="1" x14ac:dyDescent="0.35">
      <c r="A86" s="2" t="s">
        <v>76</v>
      </c>
      <c r="B86" s="56">
        <f>D13</f>
        <v>290</v>
      </c>
      <c r="C86" s="56">
        <f>D5</f>
        <v>1560</v>
      </c>
      <c r="D86" s="56">
        <f>D5</f>
        <v>1560</v>
      </c>
      <c r="E86" s="56">
        <f>D5</f>
        <v>1560</v>
      </c>
      <c r="G86" s="2" t="s">
        <v>96</v>
      </c>
      <c r="H86" s="2">
        <f>22/$B86+22/$C86+22/D86+22/E86</f>
        <v>0.11816976127320956</v>
      </c>
      <c r="I86" s="2">
        <f>28/$B86+28/$C86+28/D86+28/E86</f>
        <v>0.15039787798408485</v>
      </c>
      <c r="J86" s="44">
        <f>32/$B86+32/$C86+32/D86+32/E86</f>
        <v>0.17188328912466846</v>
      </c>
      <c r="K86" s="90"/>
      <c r="M86" s="88"/>
    </row>
    <row r="87" spans="1:14" ht="15" thickBot="1" x14ac:dyDescent="0.35">
      <c r="A87" s="2" t="s">
        <v>78</v>
      </c>
      <c r="B87" s="56">
        <f>E13</f>
        <v>319</v>
      </c>
      <c r="C87" s="56">
        <f>E5</f>
        <v>1716.0000000000002</v>
      </c>
      <c r="D87" s="56">
        <f>E5</f>
        <v>1716.0000000000002</v>
      </c>
      <c r="E87" s="56">
        <f>E5</f>
        <v>1716.0000000000002</v>
      </c>
      <c r="G87" s="2" t="s">
        <v>97</v>
      </c>
      <c r="H87" s="2">
        <f>22/$B87+22/$C87+22/D87+22/E87</f>
        <v>0.10742705570291776</v>
      </c>
      <c r="I87" s="2">
        <f>28/$B87+28/$C87+28/D87+28/E87</f>
        <v>0.13672534362189534</v>
      </c>
      <c r="J87" s="44">
        <f>32/$B87+32/$C87+32/D87+32/E87</f>
        <v>0.15625753556788038</v>
      </c>
      <c r="K87" s="91"/>
      <c r="M87" s="88"/>
    </row>
    <row r="88" spans="1:14" ht="15.75" customHeight="1" thickBot="1" x14ac:dyDescent="0.35">
      <c r="A88" s="92" t="s">
        <v>55</v>
      </c>
      <c r="B88" s="93"/>
      <c r="C88" s="93"/>
      <c r="D88" s="93"/>
      <c r="E88" s="94"/>
      <c r="G88" s="92" t="s">
        <v>55</v>
      </c>
      <c r="H88" s="93"/>
      <c r="I88" s="93"/>
      <c r="J88" s="93"/>
      <c r="K88" s="94"/>
      <c r="M88" s="40" t="s">
        <v>55</v>
      </c>
      <c r="N88" s="59"/>
    </row>
    <row r="89" spans="1:14" ht="15" thickBot="1" x14ac:dyDescent="0.35">
      <c r="A89" s="7" t="s">
        <v>94</v>
      </c>
      <c r="B89" s="1" t="s">
        <v>56</v>
      </c>
      <c r="C89" s="1"/>
      <c r="D89" s="1"/>
      <c r="E89" s="1"/>
      <c r="G89" s="4"/>
      <c r="H89" s="5" t="s">
        <v>79</v>
      </c>
      <c r="I89" s="6" t="s">
        <v>80</v>
      </c>
      <c r="J89" s="43" t="s">
        <v>81</v>
      </c>
      <c r="K89" s="55" t="s">
        <v>83</v>
      </c>
      <c r="M89" s="88">
        <v>0.1</v>
      </c>
      <c r="N89" s="57" t="str">
        <f t="shared" ref="N89" si="24">IF(J90&lt;M89,"OK","NOK")</f>
        <v>OK</v>
      </c>
    </row>
    <row r="90" spans="1:14" ht="15" thickBot="1" x14ac:dyDescent="0.35">
      <c r="A90" s="2" t="s">
        <v>77</v>
      </c>
      <c r="B90" s="56">
        <f>C5</f>
        <v>1404</v>
      </c>
      <c r="C90" s="56"/>
      <c r="D90" s="56"/>
      <c r="E90" s="56"/>
      <c r="G90" s="2" t="s">
        <v>95</v>
      </c>
      <c r="H90" s="2">
        <f>22/B90</f>
        <v>1.5669515669515671E-2</v>
      </c>
      <c r="I90" s="2">
        <f>28/B90</f>
        <v>1.9943019943019943E-2</v>
      </c>
      <c r="J90" s="44">
        <f>32/B90</f>
        <v>2.2792022792022793E-2</v>
      </c>
      <c r="K90" s="89">
        <v>0</v>
      </c>
      <c r="M90" s="88"/>
    </row>
    <row r="91" spans="1:14" ht="15" thickBot="1" x14ac:dyDescent="0.35">
      <c r="A91" s="2" t="s">
        <v>76</v>
      </c>
      <c r="B91" s="56">
        <f>D5</f>
        <v>1560</v>
      </c>
      <c r="C91" s="56"/>
      <c r="D91" s="56"/>
      <c r="E91" s="56"/>
      <c r="G91" s="2" t="s">
        <v>96</v>
      </c>
      <c r="H91" s="2">
        <f>22/B91</f>
        <v>1.4102564102564103E-2</v>
      </c>
      <c r="I91" s="2">
        <f>28/B91</f>
        <v>1.7948717948717947E-2</v>
      </c>
      <c r="J91" s="44">
        <f>32/B91</f>
        <v>2.0512820512820513E-2</v>
      </c>
      <c r="K91" s="90"/>
      <c r="M91" s="88"/>
    </row>
    <row r="92" spans="1:14" ht="15" thickBot="1" x14ac:dyDescent="0.35">
      <c r="A92" s="2" t="s">
        <v>78</v>
      </c>
      <c r="B92" s="56">
        <f>E5</f>
        <v>1716.0000000000002</v>
      </c>
      <c r="C92" s="56"/>
      <c r="D92" s="56"/>
      <c r="E92" s="56"/>
      <c r="G92" s="2" t="s">
        <v>97</v>
      </c>
      <c r="H92" s="2">
        <f>22/B92</f>
        <v>1.2820512820512818E-2</v>
      </c>
      <c r="I92" s="2">
        <f>28/B92</f>
        <v>1.6317016317016316E-2</v>
      </c>
      <c r="J92" s="44">
        <f>32/B92</f>
        <v>1.8648018648018645E-2</v>
      </c>
      <c r="K92" s="91"/>
      <c r="M92" s="88"/>
    </row>
    <row r="93" spans="1:14" ht="15.75" customHeight="1" thickBot="1" x14ac:dyDescent="0.35">
      <c r="A93" s="92" t="s">
        <v>57</v>
      </c>
      <c r="B93" s="93"/>
      <c r="C93" s="93"/>
      <c r="D93" s="93"/>
      <c r="E93" s="94"/>
      <c r="G93" s="92" t="s">
        <v>57</v>
      </c>
      <c r="H93" s="93"/>
      <c r="I93" s="93"/>
      <c r="J93" s="93"/>
      <c r="K93" s="94"/>
      <c r="M93" s="40" t="s">
        <v>57</v>
      </c>
      <c r="N93" s="59"/>
    </row>
    <row r="94" spans="1:14" ht="15" thickBot="1" x14ac:dyDescent="0.35">
      <c r="A94" s="7" t="s">
        <v>94</v>
      </c>
      <c r="B94" s="1" t="s">
        <v>58</v>
      </c>
      <c r="C94" s="1" t="s">
        <v>59</v>
      </c>
      <c r="D94" s="1"/>
      <c r="E94" s="1"/>
      <c r="G94" s="4"/>
      <c r="H94" s="5" t="s">
        <v>79</v>
      </c>
      <c r="I94" s="6" t="s">
        <v>80</v>
      </c>
      <c r="J94" s="43" t="s">
        <v>81</v>
      </c>
      <c r="K94" s="55" t="s">
        <v>83</v>
      </c>
      <c r="M94" s="88">
        <v>0.1</v>
      </c>
      <c r="N94" s="57" t="str">
        <f t="shared" ref="N94" si="25">IF(J95&lt;M94,"OK","NOK")</f>
        <v>OK</v>
      </c>
    </row>
    <row r="95" spans="1:14" ht="15" thickBot="1" x14ac:dyDescent="0.35">
      <c r="A95" s="2" t="s">
        <v>77</v>
      </c>
      <c r="B95" s="56">
        <f>C5</f>
        <v>1404</v>
      </c>
      <c r="C95" s="56">
        <f>C3</f>
        <v>1404</v>
      </c>
      <c r="D95" s="56"/>
      <c r="E95" s="56"/>
      <c r="G95" s="2" t="s">
        <v>95</v>
      </c>
      <c r="H95" s="2">
        <f>22/$B95+22/$C95</f>
        <v>3.1339031339031341E-2</v>
      </c>
      <c r="I95" s="2">
        <f>28/$B95+28/$C95</f>
        <v>3.9886039886039885E-2</v>
      </c>
      <c r="J95" s="44">
        <f>32/$B95+32/$C95</f>
        <v>4.5584045584045586E-2</v>
      </c>
      <c r="K95" s="89">
        <v>0</v>
      </c>
      <c r="M95" s="88"/>
    </row>
    <row r="96" spans="1:14" ht="15" thickBot="1" x14ac:dyDescent="0.35">
      <c r="A96" s="2" t="s">
        <v>76</v>
      </c>
      <c r="B96" s="56">
        <f>D5</f>
        <v>1560</v>
      </c>
      <c r="C96" s="56">
        <f>D3</f>
        <v>1560</v>
      </c>
      <c r="D96" s="56"/>
      <c r="E96" s="56"/>
      <c r="G96" s="2" t="s">
        <v>96</v>
      </c>
      <c r="H96" s="2">
        <f>22/$B96+22/$C96</f>
        <v>2.8205128205128206E-2</v>
      </c>
      <c r="I96" s="2">
        <f>28/$B96+28/$C96</f>
        <v>3.5897435897435895E-2</v>
      </c>
      <c r="J96" s="44">
        <f>32/$B96+32/$C96</f>
        <v>4.1025641025641026E-2</v>
      </c>
      <c r="K96" s="90"/>
      <c r="M96" s="88"/>
    </row>
    <row r="97" spans="1:14" ht="15" thickBot="1" x14ac:dyDescent="0.35">
      <c r="A97" s="2" t="s">
        <v>78</v>
      </c>
      <c r="B97" s="56">
        <f>E5</f>
        <v>1716.0000000000002</v>
      </c>
      <c r="C97" s="56">
        <f>E3</f>
        <v>1716.0000000000002</v>
      </c>
      <c r="D97" s="56"/>
      <c r="E97" s="56"/>
      <c r="G97" s="2" t="s">
        <v>97</v>
      </c>
      <c r="H97" s="2">
        <f>22/$B97+22/$C97</f>
        <v>2.5641025641025637E-2</v>
      </c>
      <c r="I97" s="2">
        <f>28/$B97+28/$C97</f>
        <v>3.2634032634032632E-2</v>
      </c>
      <c r="J97" s="44">
        <f>32/$B97+32/$C97</f>
        <v>3.7296037296037289E-2</v>
      </c>
      <c r="K97" s="91"/>
      <c r="M97" s="88"/>
    </row>
    <row r="98" spans="1:14" ht="15.75" customHeight="1" thickBot="1" x14ac:dyDescent="0.35">
      <c r="A98" s="92" t="s">
        <v>60</v>
      </c>
      <c r="B98" s="93"/>
      <c r="C98" s="93"/>
      <c r="D98" s="93"/>
      <c r="E98" s="94"/>
      <c r="G98" s="92" t="s">
        <v>60</v>
      </c>
      <c r="H98" s="93"/>
      <c r="I98" s="93"/>
      <c r="J98" s="93"/>
      <c r="K98" s="94"/>
      <c r="M98" s="40" t="s">
        <v>60</v>
      </c>
      <c r="N98" s="59"/>
    </row>
    <row r="99" spans="1:14" ht="15" thickBot="1" x14ac:dyDescent="0.35">
      <c r="A99" s="7" t="s">
        <v>94</v>
      </c>
      <c r="B99" s="1" t="s">
        <v>61</v>
      </c>
      <c r="C99" s="1"/>
      <c r="D99" s="1"/>
      <c r="E99" s="1"/>
      <c r="G99" s="4"/>
      <c r="H99" s="5" t="s">
        <v>79</v>
      </c>
      <c r="I99" s="6" t="s">
        <v>80</v>
      </c>
      <c r="J99" s="43" t="s">
        <v>81</v>
      </c>
      <c r="K99" s="55" t="s">
        <v>83</v>
      </c>
      <c r="M99" s="88">
        <v>0.1</v>
      </c>
      <c r="N99" s="57" t="str">
        <f t="shared" ref="N99" si="26">IF(J100&lt;M99,"OK","NOK")</f>
        <v>OK</v>
      </c>
    </row>
    <row r="100" spans="1:14" ht="15" thickBot="1" x14ac:dyDescent="0.35">
      <c r="A100" s="2" t="s">
        <v>77</v>
      </c>
      <c r="B100" s="56">
        <f>C5</f>
        <v>1404</v>
      </c>
      <c r="C100" s="56"/>
      <c r="D100" s="56"/>
      <c r="E100" s="56"/>
      <c r="G100" s="2" t="s">
        <v>95</v>
      </c>
      <c r="H100" s="2">
        <f>22/B100</f>
        <v>1.5669515669515671E-2</v>
      </c>
      <c r="I100" s="2">
        <f>28/B100</f>
        <v>1.9943019943019943E-2</v>
      </c>
      <c r="J100" s="44">
        <f>32/B100</f>
        <v>2.2792022792022793E-2</v>
      </c>
      <c r="K100" s="89">
        <v>0</v>
      </c>
      <c r="M100" s="88"/>
    </row>
    <row r="101" spans="1:14" ht="15" thickBot="1" x14ac:dyDescent="0.35">
      <c r="A101" s="2" t="s">
        <v>76</v>
      </c>
      <c r="B101" s="56">
        <f>D5</f>
        <v>1560</v>
      </c>
      <c r="C101" s="56"/>
      <c r="D101" s="56"/>
      <c r="E101" s="56"/>
      <c r="G101" s="2" t="s">
        <v>96</v>
      </c>
      <c r="H101" s="2">
        <f>22/B101</f>
        <v>1.4102564102564103E-2</v>
      </c>
      <c r="I101" s="2">
        <f>28/B101</f>
        <v>1.7948717948717947E-2</v>
      </c>
      <c r="J101" s="44">
        <f>32/B101</f>
        <v>2.0512820512820513E-2</v>
      </c>
      <c r="K101" s="90"/>
      <c r="M101" s="88"/>
    </row>
    <row r="102" spans="1:14" ht="15" thickBot="1" x14ac:dyDescent="0.35">
      <c r="A102" s="2" t="s">
        <v>78</v>
      </c>
      <c r="B102" s="56">
        <f>E5</f>
        <v>1716.0000000000002</v>
      </c>
      <c r="C102" s="56"/>
      <c r="D102" s="56"/>
      <c r="E102" s="56"/>
      <c r="G102" s="8" t="s">
        <v>97</v>
      </c>
      <c r="H102" s="8">
        <f>22/B102</f>
        <v>1.2820512820512818E-2</v>
      </c>
      <c r="I102" s="8">
        <f>28/B102</f>
        <v>1.6317016317016316E-2</v>
      </c>
      <c r="J102" s="45">
        <f>32/B102</f>
        <v>1.8648018648018645E-2</v>
      </c>
      <c r="K102" s="91"/>
      <c r="M102" s="88"/>
    </row>
    <row r="103" spans="1:14" ht="15" thickBot="1" x14ac:dyDescent="0.35">
      <c r="A103" s="92" t="s">
        <v>62</v>
      </c>
      <c r="B103" s="93"/>
      <c r="C103" s="93"/>
      <c r="D103" s="93"/>
      <c r="E103" s="94"/>
      <c r="G103" s="92" t="s">
        <v>62</v>
      </c>
      <c r="H103" s="93"/>
      <c r="I103" s="93"/>
      <c r="J103" s="93"/>
      <c r="K103" s="94"/>
      <c r="M103" s="40" t="s">
        <v>62</v>
      </c>
      <c r="N103" s="59"/>
    </row>
    <row r="104" spans="1:14" ht="15" thickBot="1" x14ac:dyDescent="0.35">
      <c r="A104" s="7" t="s">
        <v>94</v>
      </c>
      <c r="B104" s="1" t="s">
        <v>63</v>
      </c>
      <c r="C104" s="1"/>
      <c r="D104" s="1"/>
      <c r="E104" s="1"/>
      <c r="G104" s="4"/>
      <c r="H104" s="5" t="s">
        <v>79</v>
      </c>
      <c r="I104" s="6" t="s">
        <v>80</v>
      </c>
      <c r="J104" s="43" t="s">
        <v>81</v>
      </c>
      <c r="K104" s="55" t="s">
        <v>83</v>
      </c>
      <c r="M104" s="88">
        <v>3</v>
      </c>
      <c r="N104" s="57" t="str">
        <f t="shared" ref="N104" si="27">IF(J105&lt;M104,"OK","NOK")</f>
        <v>OK</v>
      </c>
    </row>
    <row r="105" spans="1:14" ht="15" thickBot="1" x14ac:dyDescent="0.35">
      <c r="A105" s="2" t="s">
        <v>77</v>
      </c>
      <c r="B105" s="56">
        <f>C8</f>
        <v>360</v>
      </c>
      <c r="C105" s="56"/>
      <c r="D105" s="56"/>
      <c r="E105" s="56"/>
      <c r="G105" s="2" t="s">
        <v>95</v>
      </c>
      <c r="H105" s="2">
        <f>22/B105</f>
        <v>6.1111111111111109E-2</v>
      </c>
      <c r="I105" s="2">
        <f>28/B105</f>
        <v>7.7777777777777779E-2</v>
      </c>
      <c r="J105" s="44">
        <f>32/B105</f>
        <v>8.8888888888888892E-2</v>
      </c>
      <c r="K105" s="89">
        <v>0</v>
      </c>
      <c r="M105" s="88"/>
    </row>
    <row r="106" spans="1:14" ht="15" thickBot="1" x14ac:dyDescent="0.35">
      <c r="A106" s="2" t="s">
        <v>76</v>
      </c>
      <c r="B106" s="56">
        <f>D8</f>
        <v>400</v>
      </c>
      <c r="C106" s="56"/>
      <c r="D106" s="56"/>
      <c r="E106" s="56"/>
      <c r="G106" s="2" t="s">
        <v>96</v>
      </c>
      <c r="H106" s="2">
        <f>22/B106</f>
        <v>5.5E-2</v>
      </c>
      <c r="I106" s="2">
        <f>28/B106</f>
        <v>7.0000000000000007E-2</v>
      </c>
      <c r="J106" s="44">
        <f>32/B106</f>
        <v>0.08</v>
      </c>
      <c r="K106" s="90"/>
      <c r="M106" s="88"/>
    </row>
    <row r="107" spans="1:14" ht="15" thickBot="1" x14ac:dyDescent="0.35">
      <c r="A107" s="2" t="s">
        <v>78</v>
      </c>
      <c r="B107" s="56">
        <f>E8</f>
        <v>440.00000000000006</v>
      </c>
      <c r="C107" s="56"/>
      <c r="D107" s="56"/>
      <c r="E107" s="56"/>
      <c r="G107" s="8" t="s">
        <v>97</v>
      </c>
      <c r="H107" s="8">
        <f>22/B107</f>
        <v>4.9999999999999996E-2</v>
      </c>
      <c r="I107" s="8">
        <f>28/B107</f>
        <v>6.363636363636363E-2</v>
      </c>
      <c r="J107" s="45">
        <f>32/B107</f>
        <v>7.2727272727272724E-2</v>
      </c>
      <c r="K107" s="91"/>
      <c r="M107" s="88"/>
    </row>
    <row r="108" spans="1:14" ht="15.75" customHeight="1" thickBot="1" x14ac:dyDescent="0.35">
      <c r="A108" s="92" t="s">
        <v>64</v>
      </c>
      <c r="B108" s="93"/>
      <c r="C108" s="93"/>
      <c r="D108" s="93"/>
      <c r="E108" s="94"/>
      <c r="G108" s="92" t="s">
        <v>64</v>
      </c>
      <c r="H108" s="93"/>
      <c r="I108" s="93"/>
      <c r="J108" s="93"/>
      <c r="K108" s="94"/>
      <c r="M108" s="40" t="s">
        <v>64</v>
      </c>
      <c r="N108" s="59"/>
    </row>
    <row r="109" spans="1:14" ht="15" thickBot="1" x14ac:dyDescent="0.35">
      <c r="A109" s="7" t="s">
        <v>94</v>
      </c>
      <c r="B109" s="1" t="s">
        <v>65</v>
      </c>
      <c r="C109" s="1"/>
      <c r="D109" s="1"/>
      <c r="E109" s="1"/>
      <c r="G109" s="4"/>
      <c r="H109" s="5" t="s">
        <v>79</v>
      </c>
      <c r="I109" s="6" t="s">
        <v>80</v>
      </c>
      <c r="J109" s="43" t="s">
        <v>81</v>
      </c>
      <c r="K109" s="55" t="s">
        <v>83</v>
      </c>
      <c r="M109" s="88">
        <v>0.1</v>
      </c>
      <c r="N109" s="58" t="str">
        <f t="shared" ref="N109" si="28">IF(J110&lt;M109,"OK","NOK")</f>
        <v>NOK</v>
      </c>
    </row>
    <row r="110" spans="1:14" ht="15" thickBot="1" x14ac:dyDescent="0.35">
      <c r="A110" s="2" t="s">
        <v>77</v>
      </c>
      <c r="B110" s="56">
        <f>C14</f>
        <v>261</v>
      </c>
      <c r="C110" s="56"/>
      <c r="D110" s="56"/>
      <c r="E110" s="56"/>
      <c r="G110" s="2" t="s">
        <v>95</v>
      </c>
      <c r="H110" s="2">
        <f>22/B110</f>
        <v>8.4291187739463605E-2</v>
      </c>
      <c r="I110" s="61">
        <f>28/B110</f>
        <v>0.10727969348659004</v>
      </c>
      <c r="J110" s="60">
        <f>32/B110</f>
        <v>0.12260536398467432</v>
      </c>
      <c r="K110" s="89">
        <v>0</v>
      </c>
      <c r="M110" s="88"/>
    </row>
    <row r="111" spans="1:14" ht="15" thickBot="1" x14ac:dyDescent="0.35">
      <c r="A111" s="2" t="s">
        <v>76</v>
      </c>
      <c r="B111" s="56">
        <f>D14</f>
        <v>290</v>
      </c>
      <c r="C111" s="56"/>
      <c r="D111" s="56"/>
      <c r="E111" s="56"/>
      <c r="G111" s="2" t="s">
        <v>96</v>
      </c>
      <c r="H111" s="2">
        <f>22/B111</f>
        <v>7.586206896551724E-2</v>
      </c>
      <c r="I111" s="2">
        <f>28/B111</f>
        <v>9.6551724137931033E-2</v>
      </c>
      <c r="J111" s="60">
        <f>32/B111</f>
        <v>0.1103448275862069</v>
      </c>
      <c r="K111" s="90"/>
      <c r="M111" s="88"/>
    </row>
    <row r="112" spans="1:14" ht="15" thickBot="1" x14ac:dyDescent="0.35">
      <c r="A112" s="2" t="s">
        <v>78</v>
      </c>
      <c r="B112" s="56">
        <f>E14</f>
        <v>319</v>
      </c>
      <c r="C112" s="56"/>
      <c r="D112" s="56"/>
      <c r="E112" s="56"/>
      <c r="G112" s="8" t="s">
        <v>97</v>
      </c>
      <c r="H112" s="8">
        <f>22/B112</f>
        <v>6.8965517241379309E-2</v>
      </c>
      <c r="I112" s="8">
        <f>28/B112</f>
        <v>8.7774294670846395E-2</v>
      </c>
      <c r="J112" s="45">
        <f>32/B112</f>
        <v>0.10031347962382445</v>
      </c>
      <c r="K112" s="91"/>
      <c r="M112" s="88"/>
    </row>
    <row r="113" spans="1:14" ht="15" thickBot="1" x14ac:dyDescent="0.35">
      <c r="A113" s="92" t="s">
        <v>66</v>
      </c>
      <c r="B113" s="93"/>
      <c r="C113" s="93"/>
      <c r="D113" s="93"/>
      <c r="E113" s="94"/>
      <c r="G113" s="92" t="s">
        <v>66</v>
      </c>
      <c r="H113" s="93"/>
      <c r="I113" s="93"/>
      <c r="J113" s="93"/>
      <c r="K113" s="94"/>
      <c r="M113" s="40" t="s">
        <v>66</v>
      </c>
      <c r="N113" s="59"/>
    </row>
    <row r="114" spans="1:14" ht="15" thickBot="1" x14ac:dyDescent="0.35">
      <c r="A114" s="7" t="s">
        <v>94</v>
      </c>
      <c r="B114" s="1" t="s">
        <v>67</v>
      </c>
      <c r="C114" s="1"/>
      <c r="D114" s="1"/>
      <c r="E114" s="1"/>
      <c r="G114" s="4"/>
      <c r="H114" s="5" t="s">
        <v>79</v>
      </c>
      <c r="I114" s="6" t="s">
        <v>80</v>
      </c>
      <c r="J114" s="43" t="s">
        <v>81</v>
      </c>
      <c r="K114" s="55" t="s">
        <v>83</v>
      </c>
      <c r="M114" s="88">
        <v>0.2</v>
      </c>
      <c r="N114" s="57" t="str">
        <f t="shared" ref="N114" si="29">IF(J115&lt;M114,"OK","NOK")</f>
        <v>OK</v>
      </c>
    </row>
    <row r="115" spans="1:14" ht="15" thickBot="1" x14ac:dyDescent="0.35">
      <c r="A115" s="2" t="s">
        <v>77</v>
      </c>
      <c r="B115" s="56">
        <f>C14</f>
        <v>261</v>
      </c>
      <c r="C115" s="56"/>
      <c r="D115" s="56"/>
      <c r="E115" s="56"/>
      <c r="G115" s="2" t="s">
        <v>95</v>
      </c>
      <c r="H115" s="2">
        <f>22/B115</f>
        <v>8.4291187739463605E-2</v>
      </c>
      <c r="I115" s="2">
        <f>28/B115</f>
        <v>0.10727969348659004</v>
      </c>
      <c r="J115" s="44">
        <f>32/B115</f>
        <v>0.12260536398467432</v>
      </c>
      <c r="K115" s="89">
        <v>0</v>
      </c>
      <c r="M115" s="88"/>
    </row>
    <row r="116" spans="1:14" ht="15" thickBot="1" x14ac:dyDescent="0.35">
      <c r="A116" s="2" t="s">
        <v>76</v>
      </c>
      <c r="B116" s="56">
        <f>D14</f>
        <v>290</v>
      </c>
      <c r="C116" s="56"/>
      <c r="D116" s="56"/>
      <c r="E116" s="56"/>
      <c r="G116" s="2" t="s">
        <v>96</v>
      </c>
      <c r="H116" s="2">
        <f>22/B116</f>
        <v>7.586206896551724E-2</v>
      </c>
      <c r="I116" s="2">
        <f>28/B116</f>
        <v>9.6551724137931033E-2</v>
      </c>
      <c r="J116" s="44">
        <f>32/B116</f>
        <v>0.1103448275862069</v>
      </c>
      <c r="K116" s="90"/>
      <c r="M116" s="88"/>
    </row>
    <row r="117" spans="1:14" ht="15" thickBot="1" x14ac:dyDescent="0.35">
      <c r="A117" s="2" t="s">
        <v>78</v>
      </c>
      <c r="B117" s="56">
        <f>E14</f>
        <v>319</v>
      </c>
      <c r="C117" s="56"/>
      <c r="D117" s="56"/>
      <c r="E117" s="56"/>
      <c r="G117" s="8" t="s">
        <v>97</v>
      </c>
      <c r="H117" s="8">
        <f>22/B117</f>
        <v>6.8965517241379309E-2</v>
      </c>
      <c r="I117" s="8">
        <f>28/B117</f>
        <v>8.7774294670846395E-2</v>
      </c>
      <c r="J117" s="45">
        <f>32/B117</f>
        <v>0.10031347962382445</v>
      </c>
      <c r="K117" s="91"/>
      <c r="M117" s="88"/>
    </row>
    <row r="118" spans="1:14" ht="15.75" customHeight="1" thickBot="1" x14ac:dyDescent="0.35">
      <c r="A118" s="92" t="s">
        <v>68</v>
      </c>
      <c r="B118" s="93"/>
      <c r="C118" s="93"/>
      <c r="D118" s="93"/>
      <c r="E118" s="94"/>
      <c r="G118" s="92" t="s">
        <v>68</v>
      </c>
      <c r="H118" s="93"/>
      <c r="I118" s="93"/>
      <c r="J118" s="93"/>
      <c r="K118" s="94"/>
      <c r="M118" s="40" t="s">
        <v>68</v>
      </c>
      <c r="N118" s="59"/>
    </row>
    <row r="119" spans="1:14" ht="15" thickBot="1" x14ac:dyDescent="0.35">
      <c r="A119" s="7" t="s">
        <v>94</v>
      </c>
      <c r="B119" s="1" t="s">
        <v>47</v>
      </c>
      <c r="C119" s="1"/>
      <c r="D119" s="1"/>
      <c r="E119" s="1"/>
      <c r="G119" s="4"/>
      <c r="H119" s="5" t="s">
        <v>79</v>
      </c>
      <c r="I119" s="6" t="s">
        <v>80</v>
      </c>
      <c r="J119" s="43" t="s">
        <v>81</v>
      </c>
      <c r="K119" s="55" t="s">
        <v>83</v>
      </c>
      <c r="M119" s="88">
        <v>0.1</v>
      </c>
      <c r="N119" s="57" t="str">
        <f t="shared" ref="N119" si="30">IF(J120&lt;M119,"OK","NOK")</f>
        <v>OK</v>
      </c>
    </row>
    <row r="120" spans="1:14" ht="15" thickBot="1" x14ac:dyDescent="0.35">
      <c r="A120" s="2" t="s">
        <v>77</v>
      </c>
      <c r="B120" s="56">
        <f>C5</f>
        <v>1404</v>
      </c>
      <c r="C120" s="56"/>
      <c r="D120" s="56"/>
      <c r="E120" s="56"/>
      <c r="G120" s="2" t="s">
        <v>95</v>
      </c>
      <c r="H120" s="2">
        <f>(22-K$120)/B120</f>
        <v>1.5242165242165241E-2</v>
      </c>
      <c r="I120" s="2">
        <f>(28-K$120)/B120</f>
        <v>1.9515669515669513E-2</v>
      </c>
      <c r="J120" s="44">
        <f>(32-K$120)/B120</f>
        <v>2.2364672364672364E-2</v>
      </c>
      <c r="K120" s="89">
        <v>0.6</v>
      </c>
      <c r="M120" s="88"/>
    </row>
    <row r="121" spans="1:14" ht="15" thickBot="1" x14ac:dyDescent="0.35">
      <c r="A121" s="2" t="s">
        <v>76</v>
      </c>
      <c r="B121" s="56">
        <f>D5</f>
        <v>1560</v>
      </c>
      <c r="C121" s="56"/>
      <c r="D121" s="56"/>
      <c r="E121" s="56"/>
      <c r="G121" s="2" t="s">
        <v>96</v>
      </c>
      <c r="H121" s="2">
        <f>(22-K$120)/B121</f>
        <v>1.3717948717948717E-2</v>
      </c>
      <c r="I121" s="2">
        <f>(28-K$120)/B121</f>
        <v>1.7564102564102565E-2</v>
      </c>
      <c r="J121" s="44">
        <f>(32-K$120)/B121</f>
        <v>2.0128205128205127E-2</v>
      </c>
      <c r="K121" s="90"/>
      <c r="M121" s="88"/>
    </row>
    <row r="122" spans="1:14" ht="15" thickBot="1" x14ac:dyDescent="0.35">
      <c r="A122" s="2" t="s">
        <v>78</v>
      </c>
      <c r="B122" s="56">
        <f>E5</f>
        <v>1716.0000000000002</v>
      </c>
      <c r="C122" s="56"/>
      <c r="D122" s="56"/>
      <c r="E122" s="56"/>
      <c r="G122" s="8" t="s">
        <v>97</v>
      </c>
      <c r="H122" s="2">
        <f>(22-K$120)/B122</f>
        <v>1.2470862470862468E-2</v>
      </c>
      <c r="I122" s="2">
        <f>(28-K$120)/B122</f>
        <v>1.5967365967365966E-2</v>
      </c>
      <c r="J122" s="44">
        <f>(32-K$120)/B122</f>
        <v>1.8298368298368294E-2</v>
      </c>
      <c r="K122" s="91"/>
      <c r="M122" s="88"/>
    </row>
    <row r="123" spans="1:14" ht="15.75" customHeight="1" thickBot="1" x14ac:dyDescent="0.35">
      <c r="A123" s="92" t="s">
        <v>69</v>
      </c>
      <c r="B123" s="93"/>
      <c r="C123" s="93"/>
      <c r="D123" s="93"/>
      <c r="E123" s="94"/>
      <c r="G123" s="92" t="s">
        <v>69</v>
      </c>
      <c r="H123" s="93"/>
      <c r="I123" s="93"/>
      <c r="J123" s="93"/>
      <c r="K123" s="94"/>
      <c r="M123" s="40" t="s">
        <v>69</v>
      </c>
      <c r="N123" s="59"/>
    </row>
    <row r="124" spans="1:14" ht="15" thickBot="1" x14ac:dyDescent="0.35">
      <c r="A124" s="7" t="s">
        <v>94</v>
      </c>
      <c r="B124" s="1" t="s">
        <v>49</v>
      </c>
      <c r="C124" s="1"/>
      <c r="D124" s="1"/>
      <c r="E124" s="1"/>
      <c r="G124" s="4"/>
      <c r="H124" s="5" t="s">
        <v>79</v>
      </c>
      <c r="I124" s="6" t="s">
        <v>80</v>
      </c>
      <c r="J124" s="43" t="s">
        <v>81</v>
      </c>
      <c r="K124" s="55" t="s">
        <v>83</v>
      </c>
      <c r="M124" s="88">
        <v>0.1</v>
      </c>
      <c r="N124" s="57" t="str">
        <f t="shared" ref="N124" si="31">IF(J125&lt;M124,"OK","NOK")</f>
        <v>OK</v>
      </c>
    </row>
    <row r="125" spans="1:14" ht="15" thickBot="1" x14ac:dyDescent="0.35">
      <c r="A125" s="2" t="s">
        <v>77</v>
      </c>
      <c r="B125" s="56">
        <f>C5</f>
        <v>1404</v>
      </c>
      <c r="C125" s="56"/>
      <c r="D125" s="56"/>
      <c r="E125" s="56"/>
      <c r="G125" s="2" t="s">
        <v>95</v>
      </c>
      <c r="H125" s="2">
        <f>(22-K$125)/B125</f>
        <v>1.5242165242165241E-2</v>
      </c>
      <c r="I125" s="2">
        <f>(28-K$125)/B125</f>
        <v>1.9515669515669513E-2</v>
      </c>
      <c r="J125" s="44">
        <f>(32-K$125)/B125</f>
        <v>2.2364672364672364E-2</v>
      </c>
      <c r="K125" s="89">
        <v>0.6</v>
      </c>
      <c r="M125" s="88"/>
    </row>
    <row r="126" spans="1:14" ht="15" thickBot="1" x14ac:dyDescent="0.35">
      <c r="A126" s="2" t="s">
        <v>76</v>
      </c>
      <c r="B126" s="56">
        <f>D5</f>
        <v>1560</v>
      </c>
      <c r="C126" s="56"/>
      <c r="D126" s="56"/>
      <c r="E126" s="56"/>
      <c r="G126" s="2" t="s">
        <v>96</v>
      </c>
      <c r="H126" s="2">
        <f>(22-K$125)/B126</f>
        <v>1.3717948717948717E-2</v>
      </c>
      <c r="I126" s="2">
        <f>(28-K$125)/B126</f>
        <v>1.7564102564102565E-2</v>
      </c>
      <c r="J126" s="44">
        <f>(32-K$125)/B126</f>
        <v>2.0128205128205127E-2</v>
      </c>
      <c r="K126" s="90"/>
      <c r="M126" s="88"/>
    </row>
    <row r="127" spans="1:14" ht="15" thickBot="1" x14ac:dyDescent="0.35">
      <c r="A127" s="2" t="s">
        <v>78</v>
      </c>
      <c r="B127" s="56">
        <f>E5</f>
        <v>1716.0000000000002</v>
      </c>
      <c r="C127" s="56"/>
      <c r="D127" s="56"/>
      <c r="E127" s="56"/>
      <c r="G127" s="8" t="s">
        <v>97</v>
      </c>
      <c r="H127" s="2">
        <f>(22-K$125)/B127</f>
        <v>1.2470862470862468E-2</v>
      </c>
      <c r="I127" s="2">
        <f>(28-K$125)/B127</f>
        <v>1.5967365967365966E-2</v>
      </c>
      <c r="J127" s="44">
        <f>(32-K$125)/B127</f>
        <v>1.8298368298368294E-2</v>
      </c>
      <c r="K127" s="91"/>
      <c r="M127" s="88"/>
    </row>
    <row r="128" spans="1:14" ht="15.75" customHeight="1" thickBot="1" x14ac:dyDescent="0.35">
      <c r="A128" s="92" t="s">
        <v>70</v>
      </c>
      <c r="B128" s="93"/>
      <c r="C128" s="93"/>
      <c r="D128" s="93"/>
      <c r="E128" s="94"/>
      <c r="G128" s="92" t="s">
        <v>70</v>
      </c>
      <c r="H128" s="93"/>
      <c r="I128" s="93"/>
      <c r="J128" s="93"/>
      <c r="K128" s="94"/>
      <c r="M128" s="39" t="s">
        <v>70</v>
      </c>
      <c r="N128" s="59"/>
    </row>
    <row r="129" spans="1:14" ht="15" thickBot="1" x14ac:dyDescent="0.35">
      <c r="A129" s="7" t="s">
        <v>94</v>
      </c>
      <c r="B129" s="1" t="s">
        <v>41</v>
      </c>
      <c r="C129" s="1"/>
      <c r="D129" s="1"/>
      <c r="E129" s="1"/>
      <c r="G129" s="4"/>
      <c r="H129" s="5" t="s">
        <v>79</v>
      </c>
      <c r="I129" s="6" t="s">
        <v>80</v>
      </c>
      <c r="J129" s="43" t="s">
        <v>81</v>
      </c>
      <c r="K129" s="55" t="s">
        <v>83</v>
      </c>
      <c r="M129" s="88">
        <v>0.1</v>
      </c>
      <c r="N129" s="57" t="str">
        <f t="shared" ref="N129" si="32">IF(J130&lt;M129,"OK","NOK")</f>
        <v>OK</v>
      </c>
    </row>
    <row r="130" spans="1:14" ht="15" thickBot="1" x14ac:dyDescent="0.35">
      <c r="A130" s="2" t="s">
        <v>77</v>
      </c>
      <c r="B130" s="56">
        <f>C5</f>
        <v>1404</v>
      </c>
      <c r="C130" s="56"/>
      <c r="D130" s="56"/>
      <c r="E130" s="56"/>
      <c r="G130" s="2" t="s">
        <v>95</v>
      </c>
      <c r="H130" s="2">
        <f>(22-K$130)/$B130</f>
        <v>1.5242165242165241E-2</v>
      </c>
      <c r="I130" s="2">
        <f>(28-K$130)/$B130</f>
        <v>1.9515669515669513E-2</v>
      </c>
      <c r="J130" s="44">
        <f>(32-K$130)/$B130</f>
        <v>2.2364672364672364E-2</v>
      </c>
      <c r="K130" s="89">
        <v>0.6</v>
      </c>
      <c r="M130" s="88"/>
    </row>
    <row r="131" spans="1:14" ht="15" thickBot="1" x14ac:dyDescent="0.35">
      <c r="A131" s="2" t="s">
        <v>76</v>
      </c>
      <c r="B131" s="56">
        <f>D5</f>
        <v>1560</v>
      </c>
      <c r="C131" s="56"/>
      <c r="D131" s="56"/>
      <c r="E131" s="56"/>
      <c r="G131" s="2" t="s">
        <v>96</v>
      </c>
      <c r="H131" s="2">
        <f>(22-K$130)/$B131</f>
        <v>1.3717948717948717E-2</v>
      </c>
      <c r="I131" s="2">
        <f>(28-K$130)/$B131</f>
        <v>1.7564102564102565E-2</v>
      </c>
      <c r="J131" s="44">
        <f>(32-K$130)/$B131</f>
        <v>2.0128205128205127E-2</v>
      </c>
      <c r="K131" s="90"/>
      <c r="M131" s="88"/>
    </row>
    <row r="132" spans="1:14" ht="15" thickBot="1" x14ac:dyDescent="0.35">
      <c r="A132" s="2" t="s">
        <v>78</v>
      </c>
      <c r="B132" s="56">
        <f>E5</f>
        <v>1716.0000000000002</v>
      </c>
      <c r="C132" s="56"/>
      <c r="D132" s="56"/>
      <c r="E132" s="56"/>
      <c r="G132" s="8" t="s">
        <v>97</v>
      </c>
      <c r="H132" s="2">
        <f>(22-K$130)/$B132</f>
        <v>1.2470862470862468E-2</v>
      </c>
      <c r="I132" s="2">
        <f>(28-K$130)/$B132</f>
        <v>1.5967365967365966E-2</v>
      </c>
      <c r="J132" s="44">
        <f>(32-K$130)/$B132</f>
        <v>1.8298368298368294E-2</v>
      </c>
      <c r="K132" s="91"/>
      <c r="M132" s="88"/>
    </row>
    <row r="133" spans="1:14" ht="15" thickBot="1" x14ac:dyDescent="0.35">
      <c r="A133" s="92" t="s">
        <v>71</v>
      </c>
      <c r="B133" s="93"/>
      <c r="C133" s="93"/>
      <c r="D133" s="93"/>
      <c r="E133" s="94"/>
      <c r="G133" s="92" t="s">
        <v>71</v>
      </c>
      <c r="H133" s="93"/>
      <c r="I133" s="93"/>
      <c r="J133" s="93"/>
      <c r="K133" s="94"/>
      <c r="M133" s="40" t="s">
        <v>71</v>
      </c>
      <c r="N133" s="59"/>
    </row>
    <row r="134" spans="1:14" ht="15" thickBot="1" x14ac:dyDescent="0.35">
      <c r="A134" s="7" t="s">
        <v>94</v>
      </c>
      <c r="B134" s="1" t="s">
        <v>72</v>
      </c>
      <c r="C134" s="1" t="s">
        <v>73</v>
      </c>
      <c r="D134" s="1"/>
      <c r="E134" s="1"/>
      <c r="G134" s="4"/>
      <c r="H134" s="5" t="s">
        <v>79</v>
      </c>
      <c r="I134" s="6" t="s">
        <v>80</v>
      </c>
      <c r="J134" s="43" t="s">
        <v>81</v>
      </c>
      <c r="K134" s="55" t="s">
        <v>83</v>
      </c>
      <c r="M134" s="88">
        <v>0.2</v>
      </c>
      <c r="N134" s="58" t="str">
        <f t="shared" ref="N134" si="33">IF(J135&lt;M134,"OK","NOK")</f>
        <v>NOK</v>
      </c>
    </row>
    <row r="135" spans="1:14" ht="15" thickBot="1" x14ac:dyDescent="0.35">
      <c r="A135" s="2" t="s">
        <v>77</v>
      </c>
      <c r="B135" s="56">
        <f>C14</f>
        <v>261</v>
      </c>
      <c r="C135" s="56">
        <f>C14</f>
        <v>261</v>
      </c>
      <c r="D135" s="56"/>
      <c r="E135" s="56"/>
      <c r="G135" s="2" t="s">
        <v>95</v>
      </c>
      <c r="H135" s="2">
        <f>22/$B135+22/$C135</f>
        <v>0.16858237547892721</v>
      </c>
      <c r="I135" s="61">
        <f>28/$B135+28/$C135</f>
        <v>0.21455938697318008</v>
      </c>
      <c r="J135" s="60">
        <f>32/$B135+32/$C135</f>
        <v>0.24521072796934865</v>
      </c>
      <c r="K135" s="89">
        <v>0</v>
      </c>
      <c r="M135" s="88"/>
    </row>
    <row r="136" spans="1:14" ht="15" thickBot="1" x14ac:dyDescent="0.35">
      <c r="A136" s="2" t="s">
        <v>76</v>
      </c>
      <c r="B136" s="56">
        <f>D14</f>
        <v>290</v>
      </c>
      <c r="C136" s="56">
        <f>D14</f>
        <v>290</v>
      </c>
      <c r="D136" s="56"/>
      <c r="E136" s="56"/>
      <c r="G136" s="2" t="s">
        <v>96</v>
      </c>
      <c r="H136" s="2">
        <f>22/$B136+22/$C136</f>
        <v>0.15172413793103448</v>
      </c>
      <c r="I136" s="2">
        <f>28/$B136+28/$C136</f>
        <v>0.19310344827586207</v>
      </c>
      <c r="J136" s="60">
        <f>32/$B136+32/$C136</f>
        <v>0.22068965517241379</v>
      </c>
      <c r="K136" s="90"/>
      <c r="M136" s="88"/>
    </row>
    <row r="137" spans="1:14" ht="15" thickBot="1" x14ac:dyDescent="0.35">
      <c r="A137" s="2" t="s">
        <v>78</v>
      </c>
      <c r="B137" s="56">
        <f>E14</f>
        <v>319</v>
      </c>
      <c r="C137" s="56">
        <f>E14</f>
        <v>319</v>
      </c>
      <c r="D137" s="56"/>
      <c r="E137" s="56"/>
      <c r="G137" s="8" t="s">
        <v>97</v>
      </c>
      <c r="H137" s="2">
        <f>22/$B137+22/$C137</f>
        <v>0.13793103448275862</v>
      </c>
      <c r="I137" s="2">
        <f>28/$B137+28/$C137</f>
        <v>0.17554858934169279</v>
      </c>
      <c r="J137" s="60">
        <f>32/$B137+32/$C137</f>
        <v>0.20062695924764889</v>
      </c>
      <c r="K137" s="91"/>
      <c r="M137" s="88"/>
    </row>
    <row r="138" spans="1:14" ht="15.75" customHeight="1" thickBot="1" x14ac:dyDescent="0.35">
      <c r="A138" s="92" t="s">
        <v>74</v>
      </c>
      <c r="B138" s="93"/>
      <c r="C138" s="93"/>
      <c r="D138" s="93"/>
      <c r="E138" s="94"/>
      <c r="G138" s="92" t="s">
        <v>74</v>
      </c>
      <c r="H138" s="93"/>
      <c r="I138" s="93"/>
      <c r="J138" s="93"/>
      <c r="K138" s="94"/>
      <c r="M138" s="40" t="s">
        <v>74</v>
      </c>
      <c r="N138" s="59"/>
    </row>
    <row r="139" spans="1:14" ht="15" thickBot="1" x14ac:dyDescent="0.35">
      <c r="A139" s="7" t="s">
        <v>94</v>
      </c>
      <c r="B139" s="1" t="s">
        <v>51</v>
      </c>
      <c r="C139" s="1"/>
      <c r="D139" s="1"/>
      <c r="E139" s="1"/>
      <c r="G139" s="4"/>
      <c r="H139" s="5" t="s">
        <v>79</v>
      </c>
      <c r="I139" s="6" t="s">
        <v>80</v>
      </c>
      <c r="J139" s="43" t="s">
        <v>81</v>
      </c>
      <c r="K139" s="55" t="s">
        <v>83</v>
      </c>
      <c r="M139" s="88">
        <v>0.1</v>
      </c>
      <c r="N139" s="58" t="str">
        <f t="shared" ref="N139" si="34">IF(J140&lt;M139,"OK","NOK")</f>
        <v>NOK</v>
      </c>
    </row>
    <row r="140" spans="1:14" ht="15" thickBot="1" x14ac:dyDescent="0.35">
      <c r="A140" s="2" t="s">
        <v>77</v>
      </c>
      <c r="B140" s="56">
        <f>C13</f>
        <v>261</v>
      </c>
      <c r="C140" s="56"/>
      <c r="D140" s="56"/>
      <c r="E140" s="56"/>
      <c r="G140" s="2" t="s">
        <v>95</v>
      </c>
      <c r="H140" s="2">
        <f>(22-K$140)/B140</f>
        <v>8.1609195402298856E-2</v>
      </c>
      <c r="I140" s="61">
        <f>(28-K$140)/B140</f>
        <v>0.10459770114942529</v>
      </c>
      <c r="J140" s="60">
        <f>(32-K$140)/B140</f>
        <v>0.11992337164750957</v>
      </c>
      <c r="K140" s="89">
        <v>0.7</v>
      </c>
      <c r="M140" s="88"/>
    </row>
    <row r="141" spans="1:14" ht="15" thickBot="1" x14ac:dyDescent="0.35">
      <c r="A141" s="2" t="s">
        <v>76</v>
      </c>
      <c r="B141" s="56">
        <f>D13</f>
        <v>290</v>
      </c>
      <c r="C141" s="56"/>
      <c r="D141" s="56"/>
      <c r="E141" s="56"/>
      <c r="G141" s="2" t="s">
        <v>96</v>
      </c>
      <c r="H141" s="2">
        <f t="shared" ref="H141:H142" si="35">(22-K$140)/B141</f>
        <v>7.3448275862068965E-2</v>
      </c>
      <c r="I141" s="2">
        <f t="shared" ref="I141:I142" si="36">(28-K$140)/B141</f>
        <v>9.4137931034482758E-2</v>
      </c>
      <c r="J141" s="60">
        <f t="shared" ref="J141:J142" si="37">(32-K$140)/B141</f>
        <v>0.10793103448275862</v>
      </c>
      <c r="K141" s="90"/>
      <c r="M141" s="88"/>
    </row>
    <row r="142" spans="1:14" ht="15" thickBot="1" x14ac:dyDescent="0.35">
      <c r="A142" s="2" t="s">
        <v>78</v>
      </c>
      <c r="B142" s="56">
        <f>E13</f>
        <v>319</v>
      </c>
      <c r="C142" s="56"/>
      <c r="D142" s="56"/>
      <c r="E142" s="56"/>
      <c r="G142" s="8" t="s">
        <v>97</v>
      </c>
      <c r="H142" s="2">
        <f t="shared" si="35"/>
        <v>6.6771159874608146E-2</v>
      </c>
      <c r="I142" s="2">
        <f t="shared" si="36"/>
        <v>8.5579937304075232E-2</v>
      </c>
      <c r="J142" s="44">
        <f t="shared" si="37"/>
        <v>9.8119122257053298E-2</v>
      </c>
      <c r="K142" s="91"/>
      <c r="M142" s="88"/>
    </row>
    <row r="143" spans="1:14" ht="15" thickBot="1" x14ac:dyDescent="0.35">
      <c r="A143" s="92" t="s">
        <v>75</v>
      </c>
      <c r="B143" s="93"/>
      <c r="C143" s="93"/>
      <c r="D143" s="93"/>
      <c r="E143" s="94"/>
      <c r="G143" s="92" t="s">
        <v>75</v>
      </c>
      <c r="H143" s="93"/>
      <c r="I143" s="93"/>
      <c r="J143" s="93"/>
      <c r="K143" s="94"/>
      <c r="M143" s="40" t="s">
        <v>75</v>
      </c>
      <c r="N143" s="59"/>
    </row>
    <row r="144" spans="1:14" ht="15" thickBot="1" x14ac:dyDescent="0.35">
      <c r="A144" s="7" t="s">
        <v>94</v>
      </c>
      <c r="B144" s="1" t="s">
        <v>65</v>
      </c>
      <c r="C144" s="1"/>
      <c r="D144" s="1"/>
      <c r="E144" s="1"/>
      <c r="G144" s="4"/>
      <c r="H144" s="5" t="s">
        <v>79</v>
      </c>
      <c r="I144" s="6" t="s">
        <v>80</v>
      </c>
      <c r="J144" s="43" t="s">
        <v>81</v>
      </c>
      <c r="K144" s="55" t="s">
        <v>83</v>
      </c>
      <c r="M144" s="88">
        <v>3</v>
      </c>
      <c r="N144" s="57" t="str">
        <f t="shared" ref="N144" si="38">IF(J145&lt;M144,"OK","NOK")</f>
        <v>OK</v>
      </c>
    </row>
    <row r="145" spans="1:13" ht="15" thickBot="1" x14ac:dyDescent="0.35">
      <c r="A145" s="2" t="s">
        <v>77</v>
      </c>
      <c r="B145" s="56">
        <f>C14</f>
        <v>261</v>
      </c>
      <c r="C145" s="56"/>
      <c r="D145" s="56"/>
      <c r="E145" s="56"/>
      <c r="G145" s="2" t="s">
        <v>95</v>
      </c>
      <c r="H145" s="2">
        <f>22/B145</f>
        <v>8.4291187739463605E-2</v>
      </c>
      <c r="I145" s="2">
        <f>28/B145</f>
        <v>0.10727969348659004</v>
      </c>
      <c r="J145" s="44">
        <f>32/B145</f>
        <v>0.12260536398467432</v>
      </c>
      <c r="K145" s="89">
        <v>0</v>
      </c>
      <c r="M145" s="88"/>
    </row>
    <row r="146" spans="1:13" ht="15" thickBot="1" x14ac:dyDescent="0.35">
      <c r="A146" s="2" t="s">
        <v>76</v>
      </c>
      <c r="B146" s="56">
        <f>D14</f>
        <v>290</v>
      </c>
      <c r="C146" s="56"/>
      <c r="D146" s="56"/>
      <c r="E146" s="56"/>
      <c r="G146" s="2" t="s">
        <v>96</v>
      </c>
      <c r="H146" s="2">
        <f>22/B146</f>
        <v>7.586206896551724E-2</v>
      </c>
      <c r="I146" s="2">
        <f>28/B146</f>
        <v>9.6551724137931033E-2</v>
      </c>
      <c r="J146" s="44">
        <f>32/B146</f>
        <v>0.1103448275862069</v>
      </c>
      <c r="K146" s="90"/>
      <c r="M146" s="88"/>
    </row>
    <row r="147" spans="1:13" ht="15" thickBot="1" x14ac:dyDescent="0.35">
      <c r="A147" s="2" t="s">
        <v>78</v>
      </c>
      <c r="B147" s="56">
        <f>E14</f>
        <v>319</v>
      </c>
      <c r="C147" s="56"/>
      <c r="D147" s="56"/>
      <c r="E147" s="56"/>
      <c r="G147" s="2" t="s">
        <v>97</v>
      </c>
      <c r="H147" s="2">
        <f>22/B147</f>
        <v>6.8965517241379309E-2</v>
      </c>
      <c r="I147" s="2">
        <f>28/B147</f>
        <v>8.7774294670846395E-2</v>
      </c>
      <c r="J147" s="44">
        <f>32/B147</f>
        <v>0.10031347962382445</v>
      </c>
      <c r="K147" s="91"/>
      <c r="M147" s="88"/>
    </row>
  </sheetData>
  <mergeCells count="108">
    <mergeCell ref="M134:M137"/>
    <mergeCell ref="M139:M142"/>
    <mergeCell ref="M144:M147"/>
    <mergeCell ref="M104:M107"/>
    <mergeCell ref="M109:M112"/>
    <mergeCell ref="M114:M117"/>
    <mergeCell ref="M119:M122"/>
    <mergeCell ref="M124:M127"/>
    <mergeCell ref="G4:H4"/>
    <mergeCell ref="M64:M67"/>
    <mergeCell ref="M69:M72"/>
    <mergeCell ref="M74:M77"/>
    <mergeCell ref="M79:M82"/>
    <mergeCell ref="M84:M87"/>
    <mergeCell ref="M89:M92"/>
    <mergeCell ref="M94:M97"/>
    <mergeCell ref="M99:M102"/>
    <mergeCell ref="M129:M132"/>
    <mergeCell ref="M19:M22"/>
    <mergeCell ref="M24:M27"/>
    <mergeCell ref="M29:M32"/>
    <mergeCell ref="M34:M37"/>
    <mergeCell ref="M39:M42"/>
    <mergeCell ref="M44:M47"/>
    <mergeCell ref="M49:M52"/>
    <mergeCell ref="M54:M57"/>
    <mergeCell ref="M59:M62"/>
    <mergeCell ref="A1:E1"/>
    <mergeCell ref="A143:E143"/>
    <mergeCell ref="A118:E118"/>
    <mergeCell ref="A123:E123"/>
    <mergeCell ref="A128:E128"/>
    <mergeCell ref="A133:E133"/>
    <mergeCell ref="A138:E138"/>
    <mergeCell ref="A38:E38"/>
    <mergeCell ref="A43:E43"/>
    <mergeCell ref="A17:E17"/>
    <mergeCell ref="A48:E48"/>
    <mergeCell ref="A53:E53"/>
    <mergeCell ref="G18:K18"/>
    <mergeCell ref="G17:K17"/>
    <mergeCell ref="A18:E18"/>
    <mergeCell ref="A23:E23"/>
    <mergeCell ref="A28:E28"/>
    <mergeCell ref="A68:E68"/>
    <mergeCell ref="A73:E73"/>
    <mergeCell ref="G68:K68"/>
    <mergeCell ref="A58:E58"/>
    <mergeCell ref="A63:E63"/>
    <mergeCell ref="A33:E33"/>
    <mergeCell ref="K60:K62"/>
    <mergeCell ref="K65:K67"/>
    <mergeCell ref="A103:E103"/>
    <mergeCell ref="A108:E108"/>
    <mergeCell ref="A113:E113"/>
    <mergeCell ref="A93:E93"/>
    <mergeCell ref="A83:E83"/>
    <mergeCell ref="A88:E88"/>
    <mergeCell ref="A98:E98"/>
    <mergeCell ref="G93:K93"/>
    <mergeCell ref="A78:E78"/>
    <mergeCell ref="K100:K102"/>
    <mergeCell ref="K105:K107"/>
    <mergeCell ref="K110:K112"/>
    <mergeCell ref="K20:K22"/>
    <mergeCell ref="G23:K23"/>
    <mergeCell ref="K25:K27"/>
    <mergeCell ref="K30:K32"/>
    <mergeCell ref="K35:K37"/>
    <mergeCell ref="K40:K42"/>
    <mergeCell ref="K45:K47"/>
    <mergeCell ref="K50:K52"/>
    <mergeCell ref="K55:K57"/>
    <mergeCell ref="K115:K117"/>
    <mergeCell ref="G103:K103"/>
    <mergeCell ref="K70:K72"/>
    <mergeCell ref="K75:K77"/>
    <mergeCell ref="K80:K82"/>
    <mergeCell ref="K85:K87"/>
    <mergeCell ref="K90:K92"/>
    <mergeCell ref="G88:K88"/>
    <mergeCell ref="G83:K83"/>
    <mergeCell ref="G73:K73"/>
    <mergeCell ref="G78:K78"/>
    <mergeCell ref="G143:K143"/>
    <mergeCell ref="K145:K147"/>
    <mergeCell ref="G28:K28"/>
    <mergeCell ref="G33:K33"/>
    <mergeCell ref="G38:K38"/>
    <mergeCell ref="G43:K43"/>
    <mergeCell ref="G48:K48"/>
    <mergeCell ref="G53:K53"/>
    <mergeCell ref="G58:K58"/>
    <mergeCell ref="G63:K63"/>
    <mergeCell ref="G133:K133"/>
    <mergeCell ref="G128:K128"/>
    <mergeCell ref="G123:K123"/>
    <mergeCell ref="G118:K118"/>
    <mergeCell ref="G113:K113"/>
    <mergeCell ref="G108:K108"/>
    <mergeCell ref="G98:K98"/>
    <mergeCell ref="K120:K122"/>
    <mergeCell ref="K125:K127"/>
    <mergeCell ref="K130:K132"/>
    <mergeCell ref="K135:K137"/>
    <mergeCell ref="K140:K142"/>
    <mergeCell ref="G138:K138"/>
    <mergeCell ref="K95:K97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A9DD8-B7FD-459D-95BB-D86094BD34F2}">
  <dimension ref="A1:N147"/>
  <sheetViews>
    <sheetView topLeftCell="A103" workbookViewId="0">
      <selection activeCell="N139" sqref="N139"/>
    </sheetView>
  </sheetViews>
  <sheetFormatPr baseColWidth="10" defaultColWidth="11.44140625" defaultRowHeight="14.4" x14ac:dyDescent="0.3"/>
  <cols>
    <col min="1" max="1" width="23.109375" bestFit="1" customWidth="1"/>
    <col min="2" max="2" width="14.5546875" bestFit="1" customWidth="1"/>
    <col min="7" max="7" width="15.6640625" bestFit="1" customWidth="1"/>
    <col min="8" max="8" width="14.5546875" bestFit="1" customWidth="1"/>
    <col min="12" max="12" width="12.6640625" customWidth="1"/>
    <col min="13" max="13" width="30.6640625" bestFit="1" customWidth="1"/>
    <col min="14" max="14" width="23.109375" bestFit="1" customWidth="1"/>
  </cols>
  <sheetData>
    <row r="1" spans="1:12" ht="15" customHeight="1" thickBot="1" x14ac:dyDescent="0.35">
      <c r="A1" s="95" t="s">
        <v>89</v>
      </c>
      <c r="B1" s="96"/>
      <c r="C1" s="96"/>
      <c r="D1" s="96"/>
      <c r="E1" s="97"/>
      <c r="G1" s="100" t="s">
        <v>90</v>
      </c>
      <c r="H1" s="100"/>
    </row>
    <row r="2" spans="1:12" ht="29.4" thickBot="1" x14ac:dyDescent="0.35">
      <c r="A2" s="9"/>
      <c r="B2" s="20"/>
      <c r="C2" s="21" t="s">
        <v>15</v>
      </c>
      <c r="D2" s="37" t="s">
        <v>13</v>
      </c>
      <c r="E2" s="38" t="s">
        <v>14</v>
      </c>
      <c r="G2" s="101">
        <v>1.1200000000000001</v>
      </c>
      <c r="H2" s="102"/>
      <c r="L2" s="3"/>
    </row>
    <row r="3" spans="1:12" ht="15" thickBot="1" x14ac:dyDescent="0.35">
      <c r="A3" s="19" t="s">
        <v>0</v>
      </c>
      <c r="B3" s="29" t="s">
        <v>1</v>
      </c>
      <c r="C3" s="46">
        <f>D3*0.9</f>
        <v>1572.4800000000002</v>
      </c>
      <c r="D3" s="47">
        <f>1560*G2</f>
        <v>1747.2000000000003</v>
      </c>
      <c r="E3" s="48">
        <f>D3*1.1</f>
        <v>1921.9200000000005</v>
      </c>
      <c r="L3" s="3"/>
    </row>
    <row r="4" spans="1:12" ht="15" thickBot="1" x14ac:dyDescent="0.35">
      <c r="A4" s="18"/>
      <c r="B4" s="23"/>
      <c r="C4" s="49"/>
      <c r="D4" s="50"/>
      <c r="E4" s="49"/>
      <c r="L4" s="3"/>
    </row>
    <row r="5" spans="1:12" ht="15" thickBot="1" x14ac:dyDescent="0.35">
      <c r="A5" s="16" t="s">
        <v>2</v>
      </c>
      <c r="B5" s="30" t="s">
        <v>3</v>
      </c>
      <c r="C5" s="49">
        <f>D5*0.9</f>
        <v>1572.4800000000002</v>
      </c>
      <c r="D5" s="51">
        <f>1560*G2</f>
        <v>1747.2000000000003</v>
      </c>
      <c r="E5" s="51">
        <f>D5*1.1</f>
        <v>1921.9200000000005</v>
      </c>
      <c r="G5" s="100" t="s">
        <v>91</v>
      </c>
      <c r="H5" s="100" t="s">
        <v>84</v>
      </c>
      <c r="L5" s="3"/>
    </row>
    <row r="6" spans="1:12" ht="15" thickBot="1" x14ac:dyDescent="0.35">
      <c r="A6" s="17" t="s">
        <v>4</v>
      </c>
      <c r="B6" s="31" t="s">
        <v>3</v>
      </c>
      <c r="C6" s="48">
        <f>D6*0.9</f>
        <v>403.20000000000005</v>
      </c>
      <c r="D6" s="51">
        <f>400*G2</f>
        <v>448.00000000000006</v>
      </c>
      <c r="E6" s="51">
        <f>D6*1.1</f>
        <v>492.80000000000013</v>
      </c>
      <c r="G6" s="64" t="s">
        <v>84</v>
      </c>
      <c r="L6" s="3"/>
    </row>
    <row r="7" spans="1:12" ht="15" thickBot="1" x14ac:dyDescent="0.35">
      <c r="A7" s="15"/>
      <c r="B7" s="10"/>
      <c r="C7" s="49"/>
      <c r="D7" s="51"/>
      <c r="E7" s="51"/>
      <c r="L7" s="3"/>
    </row>
    <row r="8" spans="1:12" ht="15" thickBot="1" x14ac:dyDescent="0.35">
      <c r="A8" s="28" t="s">
        <v>5</v>
      </c>
      <c r="B8" s="32" t="s">
        <v>6</v>
      </c>
      <c r="C8" s="51">
        <f>D8*0.9</f>
        <v>403.20000000000005</v>
      </c>
      <c r="D8" s="48">
        <f>400*G2</f>
        <v>448.00000000000006</v>
      </c>
      <c r="E8" s="50">
        <f>D8*1.1</f>
        <v>492.80000000000013</v>
      </c>
      <c r="L8" s="3"/>
    </row>
    <row r="9" spans="1:12" ht="15" thickBot="1" x14ac:dyDescent="0.35">
      <c r="A9" s="11" t="s">
        <v>7</v>
      </c>
      <c r="B9" s="33" t="s">
        <v>6</v>
      </c>
      <c r="C9" s="51">
        <f t="shared" ref="C9:C14" si="0">D9*0.9</f>
        <v>403.20000000000005</v>
      </c>
      <c r="D9" s="49">
        <f>400*G2</f>
        <v>448.00000000000006</v>
      </c>
      <c r="E9" s="48">
        <f t="shared" ref="E9:E14" si="1">D9*1.1</f>
        <v>492.80000000000013</v>
      </c>
      <c r="L9" s="3"/>
    </row>
    <row r="10" spans="1:12" ht="15" thickBot="1" x14ac:dyDescent="0.35">
      <c r="A10" s="11" t="s">
        <v>8</v>
      </c>
      <c r="B10" s="33" t="s">
        <v>6</v>
      </c>
      <c r="C10" s="51">
        <f t="shared" si="0"/>
        <v>322.56000000000006</v>
      </c>
      <c r="D10" s="50">
        <f>320*G2</f>
        <v>358.40000000000003</v>
      </c>
      <c r="E10" s="54">
        <f t="shared" si="1"/>
        <v>394.24000000000007</v>
      </c>
      <c r="L10" s="3"/>
    </row>
    <row r="11" spans="1:12" ht="15" thickBot="1" x14ac:dyDescent="0.35">
      <c r="A11" s="12" t="s">
        <v>9</v>
      </c>
      <c r="B11" s="32" t="s">
        <v>6</v>
      </c>
      <c r="C11" s="51">
        <f t="shared" si="0"/>
        <v>322.56000000000006</v>
      </c>
      <c r="D11" s="52">
        <f>320*G2</f>
        <v>358.40000000000003</v>
      </c>
      <c r="E11" s="54">
        <f t="shared" si="1"/>
        <v>394.24000000000007</v>
      </c>
      <c r="L11" s="3"/>
    </row>
    <row r="12" spans="1:12" ht="15" thickBot="1" x14ac:dyDescent="0.35">
      <c r="A12" s="13" t="s">
        <v>10</v>
      </c>
      <c r="B12" s="32" t="s">
        <v>6</v>
      </c>
      <c r="C12" s="51">
        <f t="shared" si="0"/>
        <v>292.32</v>
      </c>
      <c r="D12" s="50">
        <f>290*G2</f>
        <v>324.8</v>
      </c>
      <c r="E12" s="54">
        <f t="shared" si="1"/>
        <v>357.28000000000003</v>
      </c>
      <c r="L12" s="3"/>
    </row>
    <row r="13" spans="1:12" ht="15" thickBot="1" x14ac:dyDescent="0.35">
      <c r="A13" s="11" t="s">
        <v>11</v>
      </c>
      <c r="B13" s="32" t="s">
        <v>6</v>
      </c>
      <c r="C13" s="51">
        <f t="shared" si="0"/>
        <v>292.32</v>
      </c>
      <c r="D13" s="51">
        <f>290*G2</f>
        <v>324.8</v>
      </c>
      <c r="E13" s="54">
        <f t="shared" si="1"/>
        <v>357.28000000000003</v>
      </c>
      <c r="L13" s="3"/>
    </row>
    <row r="14" spans="1:12" ht="15" thickBot="1" x14ac:dyDescent="0.35">
      <c r="A14" s="14" t="s">
        <v>12</v>
      </c>
      <c r="B14" s="34" t="s">
        <v>6</v>
      </c>
      <c r="C14" s="51">
        <f t="shared" si="0"/>
        <v>292.32</v>
      </c>
      <c r="D14" s="51">
        <f>290*G2</f>
        <v>324.8</v>
      </c>
      <c r="E14" s="54">
        <f t="shared" si="1"/>
        <v>357.28000000000003</v>
      </c>
      <c r="L14" s="3"/>
    </row>
    <row r="15" spans="1:12" x14ac:dyDescent="0.3">
      <c r="E15" s="53"/>
      <c r="L15" s="3"/>
    </row>
    <row r="16" spans="1:12" ht="15" thickBot="1" x14ac:dyDescent="0.35">
      <c r="L16" s="3"/>
    </row>
    <row r="17" spans="1:14" ht="15" customHeight="1" thickBot="1" x14ac:dyDescent="0.35">
      <c r="A17" s="95" t="s">
        <v>92</v>
      </c>
      <c r="B17" s="96"/>
      <c r="C17" s="96"/>
      <c r="D17" s="96"/>
      <c r="E17" s="97"/>
      <c r="G17" s="77" t="s">
        <v>93</v>
      </c>
      <c r="H17" s="98"/>
      <c r="I17" s="98"/>
      <c r="J17" s="98"/>
      <c r="K17" s="99"/>
      <c r="M17" s="41" t="s">
        <v>82</v>
      </c>
    </row>
    <row r="18" spans="1:14" ht="15" thickBot="1" x14ac:dyDescent="0.35">
      <c r="A18" s="92" t="s">
        <v>16</v>
      </c>
      <c r="B18" s="93"/>
      <c r="C18" s="93"/>
      <c r="D18" s="93"/>
      <c r="E18" s="94"/>
      <c r="G18" s="92" t="s">
        <v>16</v>
      </c>
      <c r="H18" s="93"/>
      <c r="I18" s="93"/>
      <c r="J18" s="93"/>
      <c r="K18" s="94"/>
      <c r="M18" s="40" t="s">
        <v>16</v>
      </c>
      <c r="N18" s="59"/>
    </row>
    <row r="19" spans="1:14" ht="15" thickBot="1" x14ac:dyDescent="0.35">
      <c r="A19" s="7" t="s">
        <v>94</v>
      </c>
      <c r="B19" s="1" t="s">
        <v>17</v>
      </c>
      <c r="C19" s="1"/>
      <c r="D19" s="1"/>
      <c r="E19" s="1"/>
      <c r="G19" s="4"/>
      <c r="H19" s="5" t="s">
        <v>79</v>
      </c>
      <c r="I19" s="6" t="s">
        <v>80</v>
      </c>
      <c r="J19" s="43" t="s">
        <v>81</v>
      </c>
      <c r="K19" s="55" t="s">
        <v>83</v>
      </c>
      <c r="L19" s="42"/>
      <c r="M19" s="88">
        <v>3</v>
      </c>
      <c r="N19" s="57" t="str">
        <f>IF(J20&lt;M19,"OK","NOK")</f>
        <v>OK</v>
      </c>
    </row>
    <row r="20" spans="1:14" ht="15" thickBot="1" x14ac:dyDescent="0.35">
      <c r="A20" s="2" t="s">
        <v>77</v>
      </c>
      <c r="B20" s="56">
        <f>C11</f>
        <v>322.56000000000006</v>
      </c>
      <c r="C20" s="56"/>
      <c r="D20" s="56"/>
      <c r="E20" s="56"/>
      <c r="G20" s="2" t="s">
        <v>95</v>
      </c>
      <c r="H20" s="2">
        <f>22/B20</f>
        <v>6.8204365079365073E-2</v>
      </c>
      <c r="I20" s="2">
        <f>28/B20</f>
        <v>8.6805555555555539E-2</v>
      </c>
      <c r="J20" s="44">
        <f>32/B20</f>
        <v>9.9206349206349187E-2</v>
      </c>
      <c r="K20" s="89">
        <v>0</v>
      </c>
      <c r="M20" s="88"/>
    </row>
    <row r="21" spans="1:14" ht="15" thickBot="1" x14ac:dyDescent="0.35">
      <c r="A21" s="2" t="s">
        <v>76</v>
      </c>
      <c r="B21" s="56">
        <f>D11</f>
        <v>358.40000000000003</v>
      </c>
      <c r="C21" s="56"/>
      <c r="D21" s="56"/>
      <c r="E21" s="56"/>
      <c r="G21" s="2" t="s">
        <v>96</v>
      </c>
      <c r="H21" s="2">
        <f>22/B21</f>
        <v>6.1383928571428568E-2</v>
      </c>
      <c r="I21" s="2">
        <f>28/B21</f>
        <v>7.8124999999999986E-2</v>
      </c>
      <c r="J21" s="44">
        <f>32/B21</f>
        <v>8.9285714285714274E-2</v>
      </c>
      <c r="K21" s="90"/>
      <c r="M21" s="88"/>
    </row>
    <row r="22" spans="1:14" ht="15" thickBot="1" x14ac:dyDescent="0.35">
      <c r="A22" s="2" t="s">
        <v>78</v>
      </c>
      <c r="B22" s="56">
        <f>E11</f>
        <v>394.24000000000007</v>
      </c>
      <c r="C22" s="56"/>
      <c r="D22" s="56"/>
      <c r="E22" s="56"/>
      <c r="G22" s="2" t="s">
        <v>97</v>
      </c>
      <c r="H22" s="2">
        <f>22/B22</f>
        <v>5.5803571428571418E-2</v>
      </c>
      <c r="I22" s="2">
        <f>28/B22</f>
        <v>7.1022727272727265E-2</v>
      </c>
      <c r="J22" s="44">
        <f>32/B22</f>
        <v>8.1168831168831154E-2</v>
      </c>
      <c r="K22" s="91"/>
      <c r="M22" s="88"/>
    </row>
    <row r="23" spans="1:14" ht="15" thickBot="1" x14ac:dyDescent="0.35">
      <c r="A23" s="92" t="s">
        <v>18</v>
      </c>
      <c r="B23" s="93"/>
      <c r="C23" s="93"/>
      <c r="D23" s="93"/>
      <c r="E23" s="94"/>
      <c r="G23" s="92" t="s">
        <v>18</v>
      </c>
      <c r="H23" s="93"/>
      <c r="I23" s="93"/>
      <c r="J23" s="93"/>
      <c r="K23" s="94"/>
      <c r="M23" s="40" t="s">
        <v>18</v>
      </c>
      <c r="N23" s="59"/>
    </row>
    <row r="24" spans="1:14" ht="15" thickBot="1" x14ac:dyDescent="0.35">
      <c r="A24" s="7" t="s">
        <v>94</v>
      </c>
      <c r="B24" s="1" t="s">
        <v>19</v>
      </c>
      <c r="C24" s="1" t="s">
        <v>20</v>
      </c>
      <c r="D24" s="1"/>
      <c r="E24" s="1"/>
      <c r="G24" s="4"/>
      <c r="H24" s="5" t="s">
        <v>79</v>
      </c>
      <c r="I24" s="6" t="s">
        <v>80</v>
      </c>
      <c r="J24" s="43" t="s">
        <v>81</v>
      </c>
      <c r="K24" s="55" t="s">
        <v>83</v>
      </c>
      <c r="M24" s="88">
        <v>3</v>
      </c>
      <c r="N24" s="57" t="str">
        <f t="shared" ref="N24" si="2">IF(J25&lt;M24,"OK","NOK")</f>
        <v>OK</v>
      </c>
    </row>
    <row r="25" spans="1:14" ht="15" thickBot="1" x14ac:dyDescent="0.35">
      <c r="A25" s="2" t="s">
        <v>77</v>
      </c>
      <c r="B25" s="56">
        <f>C5</f>
        <v>1572.4800000000002</v>
      </c>
      <c r="C25" s="56">
        <f>C8</f>
        <v>403.20000000000005</v>
      </c>
      <c r="D25" s="56"/>
      <c r="E25" s="56"/>
      <c r="G25" s="2" t="s">
        <v>95</v>
      </c>
      <c r="H25" s="2">
        <f>22/$B25+22/$C25</f>
        <v>6.8554131054131051E-2</v>
      </c>
      <c r="I25" s="2">
        <f>28/$B25+28/$C25</f>
        <v>8.7250712250712237E-2</v>
      </c>
      <c r="J25" s="44">
        <f>32/$B25+32/$C25</f>
        <v>9.9715099715099703E-2</v>
      </c>
      <c r="K25" s="89">
        <v>0</v>
      </c>
      <c r="M25" s="88"/>
    </row>
    <row r="26" spans="1:14" ht="15" thickBot="1" x14ac:dyDescent="0.35">
      <c r="A26" s="2" t="s">
        <v>76</v>
      </c>
      <c r="B26" s="56">
        <f>D5</f>
        <v>1747.2000000000003</v>
      </c>
      <c r="C26" s="56">
        <f>D8</f>
        <v>448.00000000000006</v>
      </c>
      <c r="D26" s="56"/>
      <c r="E26" s="56"/>
      <c r="G26" s="2" t="s">
        <v>96</v>
      </c>
      <c r="H26" s="2">
        <f>22/$B26+22/$C26</f>
        <v>6.1698717948717938E-2</v>
      </c>
      <c r="I26" s="2">
        <f>28/$B26+28/$C26</f>
        <v>7.8525641025641024E-2</v>
      </c>
      <c r="J26" s="44">
        <f>32/$B26+32/$C26</f>
        <v>8.974358974358973E-2</v>
      </c>
      <c r="K26" s="90"/>
      <c r="M26" s="88"/>
    </row>
    <row r="27" spans="1:14" ht="15" thickBot="1" x14ac:dyDescent="0.35">
      <c r="A27" s="2" t="s">
        <v>78</v>
      </c>
      <c r="B27" s="56">
        <f>E5</f>
        <v>1921.9200000000005</v>
      </c>
      <c r="C27" s="56">
        <f>E8</f>
        <v>492.80000000000013</v>
      </c>
      <c r="D27" s="56"/>
      <c r="E27" s="56"/>
      <c r="G27" s="2" t="s">
        <v>97</v>
      </c>
      <c r="H27" s="2">
        <f>22/$B27+22/$C27</f>
        <v>5.6089743589743571E-2</v>
      </c>
      <c r="I27" s="2">
        <f>28/$B27+28/$C27</f>
        <v>7.1386946386946371E-2</v>
      </c>
      <c r="J27" s="44">
        <f>32/$B27+32/$C27</f>
        <v>8.1585081585081556E-2</v>
      </c>
      <c r="K27" s="91"/>
      <c r="M27" s="88"/>
    </row>
    <row r="28" spans="1:14" ht="15" thickBot="1" x14ac:dyDescent="0.35">
      <c r="A28" s="92" t="s">
        <v>21</v>
      </c>
      <c r="B28" s="93"/>
      <c r="C28" s="93"/>
      <c r="D28" s="93"/>
      <c r="E28" s="94"/>
      <c r="G28" s="92" t="s">
        <v>21</v>
      </c>
      <c r="H28" s="93"/>
      <c r="I28" s="93"/>
      <c r="J28" s="93"/>
      <c r="K28" s="94"/>
      <c r="M28" s="40" t="s">
        <v>21</v>
      </c>
      <c r="N28" s="59"/>
    </row>
    <row r="29" spans="1:14" ht="15" thickBot="1" x14ac:dyDescent="0.35">
      <c r="A29" s="7" t="s">
        <v>94</v>
      </c>
      <c r="B29" s="1" t="s">
        <v>22</v>
      </c>
      <c r="C29" s="1" t="s">
        <v>23</v>
      </c>
      <c r="D29" s="1" t="s">
        <v>24</v>
      </c>
      <c r="E29" s="1" t="s">
        <v>25</v>
      </c>
      <c r="G29" s="4"/>
      <c r="H29" s="5" t="s">
        <v>79</v>
      </c>
      <c r="I29" s="6" t="s">
        <v>80</v>
      </c>
      <c r="J29" s="43" t="s">
        <v>81</v>
      </c>
      <c r="K29" s="55" t="s">
        <v>83</v>
      </c>
      <c r="M29" s="88">
        <v>0.5</v>
      </c>
      <c r="N29" s="57" t="str">
        <f t="shared" ref="N29" si="3">IF(J30&lt;M29,"OK","NOK")</f>
        <v>OK</v>
      </c>
    </row>
    <row r="30" spans="1:14" ht="15" thickBot="1" x14ac:dyDescent="0.35">
      <c r="A30" s="2" t="s">
        <v>77</v>
      </c>
      <c r="B30" s="56">
        <f>C8</f>
        <v>403.20000000000005</v>
      </c>
      <c r="C30" s="56">
        <f>C12</f>
        <v>292.32</v>
      </c>
      <c r="D30" s="56">
        <f>C6</f>
        <v>403.20000000000005</v>
      </c>
      <c r="E30" s="56">
        <f>C8</f>
        <v>403.20000000000005</v>
      </c>
      <c r="G30" s="2" t="s">
        <v>95</v>
      </c>
      <c r="H30" s="2">
        <f>22/$B30+22/$C30+22/D30+22/E30</f>
        <v>0.23895046524356869</v>
      </c>
      <c r="I30" s="2">
        <f>28/$B30+28/$C30+28/D30+28/E30</f>
        <v>0.30411877394636011</v>
      </c>
      <c r="J30" s="44">
        <f>32/$B30+32/$C30+32/D30+32/E30</f>
        <v>0.34756431308155444</v>
      </c>
      <c r="K30" s="89">
        <v>0</v>
      </c>
      <c r="M30" s="88"/>
    </row>
    <row r="31" spans="1:14" ht="15" thickBot="1" x14ac:dyDescent="0.35">
      <c r="A31" s="2" t="s">
        <v>76</v>
      </c>
      <c r="B31" s="56">
        <f>D8</f>
        <v>448.00000000000006</v>
      </c>
      <c r="C31" s="56">
        <f>D12</f>
        <v>324.8</v>
      </c>
      <c r="D31" s="56">
        <f>D6</f>
        <v>448.00000000000006</v>
      </c>
      <c r="E31" s="56">
        <f>D8</f>
        <v>448.00000000000006</v>
      </c>
      <c r="G31" s="2" t="s">
        <v>96</v>
      </c>
      <c r="H31" s="2">
        <f>22/$B31+22/$C31+22/D31+22/E31</f>
        <v>0.2150554187192118</v>
      </c>
      <c r="I31" s="2">
        <f>28/$B31+28/$C31+28/D31+28/E31</f>
        <v>0.27370689655172409</v>
      </c>
      <c r="J31" s="44">
        <f>32/$B31+32/$C31+32/D31+32/E31</f>
        <v>0.31280788177339902</v>
      </c>
      <c r="K31" s="90"/>
      <c r="M31" s="88"/>
    </row>
    <row r="32" spans="1:14" ht="15" thickBot="1" x14ac:dyDescent="0.35">
      <c r="A32" s="2" t="s">
        <v>78</v>
      </c>
      <c r="B32" s="56">
        <f>E8</f>
        <v>492.80000000000013</v>
      </c>
      <c r="C32" s="56">
        <f>E12</f>
        <v>357.28000000000003</v>
      </c>
      <c r="D32" s="56">
        <f>E6</f>
        <v>492.80000000000013</v>
      </c>
      <c r="E32" s="56">
        <f>E8</f>
        <v>492.80000000000013</v>
      </c>
      <c r="G32" s="2" t="s">
        <v>97</v>
      </c>
      <c r="H32" s="2">
        <f>22/$B32+22/$C32+22/D32+22/E32</f>
        <v>0.19550492610837433</v>
      </c>
      <c r="I32" s="2">
        <f>28/$B32+28/$C32+28/D32+28/E32</f>
        <v>0.24882445141065823</v>
      </c>
      <c r="J32" s="44">
        <f>32/$B32+32/$C32+32/D32+32/E32</f>
        <v>0.28437080161218081</v>
      </c>
      <c r="K32" s="91"/>
      <c r="M32" s="88"/>
    </row>
    <row r="33" spans="1:14" ht="15" thickBot="1" x14ac:dyDescent="0.35">
      <c r="A33" s="92" t="s">
        <v>26</v>
      </c>
      <c r="B33" s="93"/>
      <c r="C33" s="93"/>
      <c r="D33" s="93"/>
      <c r="E33" s="94"/>
      <c r="G33" s="92" t="s">
        <v>26</v>
      </c>
      <c r="H33" s="93"/>
      <c r="I33" s="93"/>
      <c r="J33" s="93"/>
      <c r="K33" s="94"/>
      <c r="M33" s="40" t="s">
        <v>26</v>
      </c>
      <c r="N33" s="59"/>
    </row>
    <row r="34" spans="1:14" ht="15" thickBot="1" x14ac:dyDescent="0.35">
      <c r="A34" s="7" t="s">
        <v>94</v>
      </c>
      <c r="B34" s="1" t="s">
        <v>27</v>
      </c>
      <c r="C34" s="1"/>
      <c r="D34" s="1"/>
      <c r="E34" s="1"/>
      <c r="G34" s="4"/>
      <c r="H34" s="5" t="s">
        <v>79</v>
      </c>
      <c r="I34" s="6" t="s">
        <v>80</v>
      </c>
      <c r="J34" s="43" t="s">
        <v>81</v>
      </c>
      <c r="K34" s="55" t="s">
        <v>83</v>
      </c>
      <c r="M34" s="88">
        <v>3</v>
      </c>
      <c r="N34" s="57" t="str">
        <f t="shared" ref="N34" si="4">IF(J35&lt;M34,"OK","NOK")</f>
        <v>OK</v>
      </c>
    </row>
    <row r="35" spans="1:14" ht="15" thickBot="1" x14ac:dyDescent="0.35">
      <c r="A35" s="2" t="s">
        <v>77</v>
      </c>
      <c r="B35" s="56">
        <f>C5</f>
        <v>1572.4800000000002</v>
      </c>
      <c r="C35" s="56"/>
      <c r="D35" s="56"/>
      <c r="E35" s="56"/>
      <c r="G35" s="2" t="s">
        <v>95</v>
      </c>
      <c r="H35" s="2">
        <f>22/B35</f>
        <v>1.3990638990638989E-2</v>
      </c>
      <c r="I35" s="2">
        <f>28/B35</f>
        <v>1.7806267806267803E-2</v>
      </c>
      <c r="J35" s="44">
        <f>32/B35</f>
        <v>2.0350020350020346E-2</v>
      </c>
      <c r="K35" s="89">
        <v>0</v>
      </c>
      <c r="M35" s="88"/>
    </row>
    <row r="36" spans="1:14" ht="15" thickBot="1" x14ac:dyDescent="0.35">
      <c r="A36" s="2" t="s">
        <v>76</v>
      </c>
      <c r="B36" s="56">
        <f>D5</f>
        <v>1747.2000000000003</v>
      </c>
      <c r="C36" s="56"/>
      <c r="D36" s="56"/>
      <c r="E36" s="56"/>
      <c r="G36" s="2" t="s">
        <v>96</v>
      </c>
      <c r="H36" s="2">
        <f>22/B36</f>
        <v>1.259157509157509E-2</v>
      </c>
      <c r="I36" s="2">
        <f>28/B36</f>
        <v>1.6025641025641024E-2</v>
      </c>
      <c r="J36" s="44">
        <f>32/B36</f>
        <v>1.8315018315018312E-2</v>
      </c>
      <c r="K36" s="90"/>
      <c r="M36" s="88"/>
    </row>
    <row r="37" spans="1:14" ht="15" thickBot="1" x14ac:dyDescent="0.35">
      <c r="A37" s="2" t="s">
        <v>78</v>
      </c>
      <c r="B37" s="56">
        <f>E5</f>
        <v>1921.9200000000005</v>
      </c>
      <c r="C37" s="56"/>
      <c r="D37" s="56"/>
      <c r="E37" s="56"/>
      <c r="G37" s="2" t="s">
        <v>97</v>
      </c>
      <c r="H37" s="2">
        <f>22/B37</f>
        <v>1.1446886446886444E-2</v>
      </c>
      <c r="I37" s="2">
        <f>28/B37</f>
        <v>1.4568764568764565E-2</v>
      </c>
      <c r="J37" s="44">
        <f>32/B37</f>
        <v>1.6650016650016645E-2</v>
      </c>
      <c r="K37" s="91"/>
      <c r="M37" s="88"/>
    </row>
    <row r="38" spans="1:14" ht="15" thickBot="1" x14ac:dyDescent="0.35">
      <c r="A38" s="92" t="s">
        <v>28</v>
      </c>
      <c r="B38" s="93"/>
      <c r="C38" s="93"/>
      <c r="D38" s="93"/>
      <c r="E38" s="94"/>
      <c r="G38" s="92" t="s">
        <v>28</v>
      </c>
      <c r="H38" s="93"/>
      <c r="I38" s="93"/>
      <c r="J38" s="93"/>
      <c r="K38" s="94"/>
      <c r="M38" s="40" t="s">
        <v>28</v>
      </c>
      <c r="N38" s="59"/>
    </row>
    <row r="39" spans="1:14" ht="15" thickBot="1" x14ac:dyDescent="0.35">
      <c r="A39" s="7" t="s">
        <v>94</v>
      </c>
      <c r="B39" s="1" t="s">
        <v>29</v>
      </c>
      <c r="C39" s="1"/>
      <c r="D39" s="1"/>
      <c r="E39" s="1"/>
      <c r="G39" s="4"/>
      <c r="H39" s="5" t="s">
        <v>79</v>
      </c>
      <c r="I39" s="6" t="s">
        <v>80</v>
      </c>
      <c r="J39" s="43" t="s">
        <v>81</v>
      </c>
      <c r="K39" s="55" t="s">
        <v>83</v>
      </c>
      <c r="M39" s="88">
        <v>0.1</v>
      </c>
      <c r="N39" s="57" t="str">
        <f t="shared" ref="N39" si="5">IF(J40&lt;M39,"OK","NOK")</f>
        <v>OK</v>
      </c>
    </row>
    <row r="40" spans="1:14" ht="15" thickBot="1" x14ac:dyDescent="0.35">
      <c r="A40" s="2" t="s">
        <v>77</v>
      </c>
      <c r="B40" s="56">
        <f>C9</f>
        <v>403.20000000000005</v>
      </c>
      <c r="C40" s="56"/>
      <c r="D40" s="56"/>
      <c r="E40" s="56"/>
      <c r="G40" s="2" t="s">
        <v>95</v>
      </c>
      <c r="H40" s="2">
        <f>22/B40</f>
        <v>5.4563492063492057E-2</v>
      </c>
      <c r="I40" s="2">
        <f>28/B40</f>
        <v>6.9444444444444434E-2</v>
      </c>
      <c r="J40" s="44">
        <f>32/B40</f>
        <v>7.9365079365079361E-2</v>
      </c>
      <c r="K40" s="89">
        <v>0</v>
      </c>
      <c r="M40" s="88"/>
    </row>
    <row r="41" spans="1:14" ht="15" thickBot="1" x14ac:dyDescent="0.35">
      <c r="A41" s="2" t="s">
        <v>76</v>
      </c>
      <c r="B41" s="56">
        <f>D9</f>
        <v>448.00000000000006</v>
      </c>
      <c r="C41" s="56"/>
      <c r="D41" s="56"/>
      <c r="E41" s="56"/>
      <c r="G41" s="2" t="s">
        <v>96</v>
      </c>
      <c r="H41" s="2">
        <f>22/B41</f>
        <v>4.9107142857142849E-2</v>
      </c>
      <c r="I41" s="2">
        <f>28/B41</f>
        <v>6.2499999999999993E-2</v>
      </c>
      <c r="J41" s="44">
        <f>32/B41</f>
        <v>7.1428571428571425E-2</v>
      </c>
      <c r="K41" s="90"/>
      <c r="M41" s="88"/>
    </row>
    <row r="42" spans="1:14" ht="15" thickBot="1" x14ac:dyDescent="0.35">
      <c r="A42" s="2" t="s">
        <v>78</v>
      </c>
      <c r="B42" s="56">
        <f>E9</f>
        <v>492.80000000000013</v>
      </c>
      <c r="C42" s="56"/>
      <c r="D42" s="56"/>
      <c r="E42" s="56"/>
      <c r="G42" s="2" t="s">
        <v>97</v>
      </c>
      <c r="H42" s="2">
        <f>22/B42</f>
        <v>4.464285714285713E-2</v>
      </c>
      <c r="I42" s="2">
        <f>28/B42</f>
        <v>5.6818181818181802E-2</v>
      </c>
      <c r="J42" s="44">
        <f>32/B42</f>
        <v>6.4935064935064915E-2</v>
      </c>
      <c r="K42" s="91"/>
      <c r="M42" s="88"/>
    </row>
    <row r="43" spans="1:14" ht="15" thickBot="1" x14ac:dyDescent="0.35">
      <c r="A43" s="92" t="s">
        <v>30</v>
      </c>
      <c r="B43" s="93"/>
      <c r="C43" s="93"/>
      <c r="D43" s="93"/>
      <c r="E43" s="94"/>
      <c r="G43" s="92" t="s">
        <v>30</v>
      </c>
      <c r="H43" s="93"/>
      <c r="I43" s="93"/>
      <c r="J43" s="93"/>
      <c r="K43" s="94"/>
      <c r="M43" s="39" t="s">
        <v>30</v>
      </c>
      <c r="N43" s="59"/>
    </row>
    <row r="44" spans="1:14" ht="15" thickBot="1" x14ac:dyDescent="0.35">
      <c r="A44" s="7" t="s">
        <v>94</v>
      </c>
      <c r="B44" s="1" t="s">
        <v>31</v>
      </c>
      <c r="C44" s="1"/>
      <c r="D44" s="1"/>
      <c r="E44" s="1"/>
      <c r="G44" s="4"/>
      <c r="H44" s="5" t="s">
        <v>79</v>
      </c>
      <c r="I44" s="6" t="s">
        <v>80</v>
      </c>
      <c r="J44" s="43" t="s">
        <v>81</v>
      </c>
      <c r="K44" s="55" t="s">
        <v>83</v>
      </c>
      <c r="M44" s="88">
        <v>10</v>
      </c>
      <c r="N44" s="57" t="str">
        <f t="shared" ref="N44" si="6">IF(J45&lt;M44,"OK","NOK")</f>
        <v>OK</v>
      </c>
    </row>
    <row r="45" spans="1:14" ht="15" thickBot="1" x14ac:dyDescent="0.35">
      <c r="A45" s="2" t="s">
        <v>77</v>
      </c>
      <c r="B45" s="56">
        <f>C5</f>
        <v>1572.4800000000002</v>
      </c>
      <c r="C45" s="56"/>
      <c r="D45" s="56"/>
      <c r="E45" s="56"/>
      <c r="G45" s="2" t="s">
        <v>95</v>
      </c>
      <c r="H45" s="2">
        <f>22/B45</f>
        <v>1.3990638990638989E-2</v>
      </c>
      <c r="I45" s="2">
        <f>28/B45</f>
        <v>1.7806267806267803E-2</v>
      </c>
      <c r="J45" s="44">
        <f>32/B45</f>
        <v>2.0350020350020346E-2</v>
      </c>
      <c r="K45" s="89">
        <v>0</v>
      </c>
      <c r="M45" s="88"/>
    </row>
    <row r="46" spans="1:14" ht="15" thickBot="1" x14ac:dyDescent="0.35">
      <c r="A46" s="2" t="s">
        <v>76</v>
      </c>
      <c r="B46" s="56">
        <f>D5</f>
        <v>1747.2000000000003</v>
      </c>
      <c r="C46" s="56"/>
      <c r="D46" s="56"/>
      <c r="E46" s="56"/>
      <c r="G46" s="2" t="s">
        <v>96</v>
      </c>
      <c r="H46" s="2">
        <f>22/B46</f>
        <v>1.259157509157509E-2</v>
      </c>
      <c r="I46" s="2">
        <f>28/B46</f>
        <v>1.6025641025641024E-2</v>
      </c>
      <c r="J46" s="44">
        <f>32/B46</f>
        <v>1.8315018315018312E-2</v>
      </c>
      <c r="K46" s="90"/>
      <c r="M46" s="88"/>
    </row>
    <row r="47" spans="1:14" ht="15" thickBot="1" x14ac:dyDescent="0.35">
      <c r="A47" s="2" t="s">
        <v>78</v>
      </c>
      <c r="B47" s="56">
        <f>E5</f>
        <v>1921.9200000000005</v>
      </c>
      <c r="C47" s="56"/>
      <c r="D47" s="56"/>
      <c r="E47" s="56"/>
      <c r="G47" s="2" t="s">
        <v>97</v>
      </c>
      <c r="H47" s="2">
        <f>22/B47</f>
        <v>1.1446886446886444E-2</v>
      </c>
      <c r="I47" s="2">
        <f>28/B47</f>
        <v>1.4568764568764565E-2</v>
      </c>
      <c r="J47" s="44">
        <f>32/B47</f>
        <v>1.6650016650016645E-2</v>
      </c>
      <c r="K47" s="91"/>
      <c r="M47" s="88"/>
    </row>
    <row r="48" spans="1:14" ht="15" thickBot="1" x14ac:dyDescent="0.35">
      <c r="A48" s="92" t="s">
        <v>32</v>
      </c>
      <c r="B48" s="93"/>
      <c r="C48" s="93"/>
      <c r="D48" s="93"/>
      <c r="E48" s="94"/>
      <c r="G48" s="92" t="s">
        <v>32</v>
      </c>
      <c r="H48" s="93"/>
      <c r="I48" s="93"/>
      <c r="J48" s="93"/>
      <c r="K48" s="94"/>
      <c r="M48" s="40" t="s">
        <v>32</v>
      </c>
      <c r="N48" s="59"/>
    </row>
    <row r="49" spans="1:14" ht="15" thickBot="1" x14ac:dyDescent="0.35">
      <c r="A49" s="7" t="s">
        <v>94</v>
      </c>
      <c r="B49" s="1" t="s">
        <v>33</v>
      </c>
      <c r="C49" s="1" t="s">
        <v>34</v>
      </c>
      <c r="D49" s="1" t="s">
        <v>35</v>
      </c>
      <c r="E49" s="1" t="s">
        <v>36</v>
      </c>
      <c r="G49" s="4"/>
      <c r="H49" s="5" t="s">
        <v>79</v>
      </c>
      <c r="I49" s="6" t="s">
        <v>80</v>
      </c>
      <c r="J49" s="43" t="s">
        <v>81</v>
      </c>
      <c r="K49" s="55" t="s">
        <v>83</v>
      </c>
      <c r="M49" s="88">
        <v>3</v>
      </c>
      <c r="N49" s="57" t="str">
        <f t="shared" ref="N49" si="7">IF(J50&lt;M49,"OK","NOK")</f>
        <v>OK</v>
      </c>
    </row>
    <row r="50" spans="1:14" ht="15" thickBot="1" x14ac:dyDescent="0.35">
      <c r="A50" s="2" t="s">
        <v>77</v>
      </c>
      <c r="B50" s="56">
        <f>C5</f>
        <v>1572.4800000000002</v>
      </c>
      <c r="C50" s="56">
        <f>C5</f>
        <v>1572.4800000000002</v>
      </c>
      <c r="D50" s="56">
        <f>C10</f>
        <v>322.56000000000006</v>
      </c>
      <c r="E50" s="56">
        <f>C12</f>
        <v>292.32</v>
      </c>
      <c r="G50" s="2" t="s">
        <v>95</v>
      </c>
      <c r="H50" s="2">
        <f>(22-K$50)/$B50+(22-K$50)/$C50+(22-K$50)/D50+(22-K$50)/E50</f>
        <v>0.16599054381920761</v>
      </c>
      <c r="I50" s="2">
        <f>(28-K$50)/$B50+(28-K$50)/$C50+(28-K$50)/D50+(28-K$50)/E50</f>
        <v>0.21274844348659003</v>
      </c>
      <c r="J50" s="44">
        <f>(32-K$50)/$B50+(32-K$50)/$C50+(32-K$50)/D50+(32-K$50)/E50</f>
        <v>0.24392037659817831</v>
      </c>
      <c r="K50" s="89">
        <v>0.7</v>
      </c>
      <c r="M50" s="88"/>
    </row>
    <row r="51" spans="1:14" ht="15" thickBot="1" x14ac:dyDescent="0.35">
      <c r="A51" s="2" t="s">
        <v>76</v>
      </c>
      <c r="B51" s="56">
        <f>D5</f>
        <v>1747.2000000000003</v>
      </c>
      <c r="C51" s="56">
        <f>D5</f>
        <v>1747.2000000000003</v>
      </c>
      <c r="D51" s="56">
        <f>D10</f>
        <v>358.40000000000003</v>
      </c>
      <c r="E51" s="56">
        <f>D12</f>
        <v>324.8</v>
      </c>
      <c r="G51" s="2" t="s">
        <v>96</v>
      </c>
      <c r="H51" s="2">
        <f t="shared" ref="H51:H52" si="8">(22-K$50)/$B51+(22-K$50)/$C51+(22-K$50)/D51+(22-K$50)/E51</f>
        <v>0.14939148943728686</v>
      </c>
      <c r="I51" s="2">
        <f t="shared" ref="I51:I52" si="9">(28-K$50)/$B51+(28-K$50)/$C51+(28-K$50)/D51+(28-K$50)/E51</f>
        <v>0.19147359913793105</v>
      </c>
      <c r="J51" s="44">
        <f t="shared" ref="J51:J52" si="10">(32-K$50)/$B51+(32-K$50)/$C51+(32-K$50)/D51+(32-K$50)/E51</f>
        <v>0.21952833893836049</v>
      </c>
      <c r="K51" s="90"/>
      <c r="M51" s="88"/>
    </row>
    <row r="52" spans="1:14" ht="15" thickBot="1" x14ac:dyDescent="0.35">
      <c r="A52" s="2" t="s">
        <v>78</v>
      </c>
      <c r="B52" s="56">
        <f>E5</f>
        <v>1921.9200000000005</v>
      </c>
      <c r="C52" s="56">
        <f>E5</f>
        <v>1921.9200000000005</v>
      </c>
      <c r="D52" s="56">
        <f>E10</f>
        <v>394.24000000000007</v>
      </c>
      <c r="E52" s="56">
        <f>E12</f>
        <v>357.28000000000003</v>
      </c>
      <c r="G52" s="2" t="s">
        <v>97</v>
      </c>
      <c r="H52" s="2">
        <f t="shared" si="8"/>
        <v>0.13581044494298805</v>
      </c>
      <c r="I52" s="2">
        <f t="shared" si="9"/>
        <v>0.17406690830721</v>
      </c>
      <c r="J52" s="44">
        <f t="shared" si="10"/>
        <v>0.19957121721669133</v>
      </c>
      <c r="K52" s="91"/>
      <c r="M52" s="88"/>
    </row>
    <row r="53" spans="1:14" ht="15" thickBot="1" x14ac:dyDescent="0.35">
      <c r="A53" s="92" t="s">
        <v>37</v>
      </c>
      <c r="B53" s="93"/>
      <c r="C53" s="93"/>
      <c r="D53" s="93"/>
      <c r="E53" s="94"/>
      <c r="G53" s="92" t="s">
        <v>37</v>
      </c>
      <c r="H53" s="93"/>
      <c r="I53" s="93"/>
      <c r="J53" s="93"/>
      <c r="K53" s="94"/>
      <c r="M53" s="40" t="s">
        <v>37</v>
      </c>
      <c r="N53" s="59"/>
    </row>
    <row r="54" spans="1:14" ht="15" thickBot="1" x14ac:dyDescent="0.35">
      <c r="A54" s="7" t="s">
        <v>94</v>
      </c>
      <c r="B54" s="1" t="s">
        <v>35</v>
      </c>
      <c r="C54" s="1" t="s">
        <v>36</v>
      </c>
      <c r="D54" s="1"/>
      <c r="E54" s="1"/>
      <c r="G54" s="4"/>
      <c r="H54" s="5" t="s">
        <v>79</v>
      </c>
      <c r="I54" s="6" t="s">
        <v>80</v>
      </c>
      <c r="J54" s="43" t="s">
        <v>81</v>
      </c>
      <c r="K54" s="55" t="s">
        <v>83</v>
      </c>
      <c r="M54" s="88">
        <v>0.2</v>
      </c>
      <c r="N54" s="58" t="str">
        <f>IF(J55&lt;M54,"OK","NOK")</f>
        <v>NOK</v>
      </c>
    </row>
    <row r="55" spans="1:14" ht="15" thickBot="1" x14ac:dyDescent="0.35">
      <c r="A55" s="2" t="s">
        <v>77</v>
      </c>
      <c r="B55" s="56">
        <f>C10</f>
        <v>322.56000000000006</v>
      </c>
      <c r="C55" s="56">
        <f>C12</f>
        <v>292.32</v>
      </c>
      <c r="D55" s="56"/>
      <c r="E55" s="56"/>
      <c r="G55" s="2" t="s">
        <v>95</v>
      </c>
      <c r="H55" s="2">
        <f>(22-K$55)/$B55+(22-K$55)/$C55</f>
        <v>0.13889957922824303</v>
      </c>
      <c r="I55" s="2">
        <f>(28-K$55)/$B55+(28-K$55)/$C55</f>
        <v>0.17802622126436782</v>
      </c>
      <c r="J55" s="60">
        <f>(32-K$55)/$B55+(32-K$55)/$C55</f>
        <v>0.20411064928845102</v>
      </c>
      <c r="K55" s="89">
        <v>0.7</v>
      </c>
      <c r="M55" s="88"/>
    </row>
    <row r="56" spans="1:14" ht="15" thickBot="1" x14ac:dyDescent="0.35">
      <c r="A56" s="2" t="s">
        <v>76</v>
      </c>
      <c r="B56" s="56">
        <f>D10</f>
        <v>358.40000000000003</v>
      </c>
      <c r="C56" s="56">
        <f>D12</f>
        <v>324.8</v>
      </c>
      <c r="D56" s="56"/>
      <c r="E56" s="56"/>
      <c r="G56" s="2" t="s">
        <v>96</v>
      </c>
      <c r="H56" s="2">
        <f>(22-K$55)/$B56+(22-K$55)/$C56</f>
        <v>0.12500962130541871</v>
      </c>
      <c r="I56" s="2">
        <f t="shared" ref="I56:I57" si="11">(28-K$55)/$B56+(28-K$55)/$C56</f>
        <v>0.16022359913793105</v>
      </c>
      <c r="J56" s="44">
        <f t="shared" ref="J56:J57" si="12">(32-K$55)/$B56+(32-K$55)/$C56</f>
        <v>0.1836995843596059</v>
      </c>
      <c r="K56" s="90"/>
      <c r="M56" s="88"/>
    </row>
    <row r="57" spans="1:14" ht="15" thickBot="1" x14ac:dyDescent="0.35">
      <c r="A57" s="2" t="s">
        <v>78</v>
      </c>
      <c r="B57" s="56">
        <f>E10</f>
        <v>394.24000000000007</v>
      </c>
      <c r="C57" s="56">
        <f>E12</f>
        <v>357.28000000000003</v>
      </c>
      <c r="D57" s="56"/>
      <c r="E57" s="56"/>
      <c r="G57" s="2" t="s">
        <v>97</v>
      </c>
      <c r="H57" s="2">
        <f>(22-K$55)/$B57+(22-K$55)/$C57</f>
        <v>0.11364511027765337</v>
      </c>
      <c r="I57" s="2">
        <f t="shared" si="11"/>
        <v>0.14565781739811912</v>
      </c>
      <c r="J57" s="44">
        <f t="shared" si="12"/>
        <v>0.16699962214509628</v>
      </c>
      <c r="K57" s="91"/>
      <c r="M57" s="88"/>
    </row>
    <row r="58" spans="1:14" ht="15.75" customHeight="1" thickBot="1" x14ac:dyDescent="0.35">
      <c r="A58" s="92" t="s">
        <v>38</v>
      </c>
      <c r="B58" s="93"/>
      <c r="C58" s="93"/>
      <c r="D58" s="93"/>
      <c r="E58" s="94"/>
      <c r="G58" s="92" t="s">
        <v>38</v>
      </c>
      <c r="H58" s="93"/>
      <c r="I58" s="93"/>
      <c r="J58" s="93"/>
      <c r="K58" s="94"/>
      <c r="M58" s="40" t="s">
        <v>38</v>
      </c>
      <c r="N58" s="59"/>
    </row>
    <row r="59" spans="1:14" ht="15" thickBot="1" x14ac:dyDescent="0.35">
      <c r="A59" s="7" t="s">
        <v>94</v>
      </c>
      <c r="B59" s="1" t="s">
        <v>39</v>
      </c>
      <c r="C59" s="1" t="s">
        <v>40</v>
      </c>
      <c r="D59" s="1" t="s">
        <v>41</v>
      </c>
      <c r="E59" s="1"/>
      <c r="G59" s="4"/>
      <c r="H59" s="5" t="s">
        <v>79</v>
      </c>
      <c r="I59" s="6" t="s">
        <v>80</v>
      </c>
      <c r="J59" s="43" t="s">
        <v>81</v>
      </c>
      <c r="K59" s="55" t="s">
        <v>83</v>
      </c>
      <c r="M59" s="88">
        <v>0.2</v>
      </c>
      <c r="N59" s="57" t="str">
        <f t="shared" ref="N59" si="13">IF(J60&lt;M59,"OK","NOK")</f>
        <v>OK</v>
      </c>
    </row>
    <row r="60" spans="1:14" ht="15" thickBot="1" x14ac:dyDescent="0.35">
      <c r="A60" s="2" t="s">
        <v>77</v>
      </c>
      <c r="B60" s="56">
        <f>C5</f>
        <v>1572.4800000000002</v>
      </c>
      <c r="C60" s="56">
        <f>C8</f>
        <v>403.20000000000005</v>
      </c>
      <c r="D60" s="56">
        <f>C5</f>
        <v>1572.4800000000002</v>
      </c>
      <c r="E60" s="56"/>
      <c r="G60" s="2" t="s">
        <v>95</v>
      </c>
      <c r="H60" s="2">
        <f>22/$B60+22/$C60+22/D60</f>
        <v>8.2544770044770038E-2</v>
      </c>
      <c r="I60" s="2">
        <f>28/$B60+28/$C60+28/D60</f>
        <v>0.10505698005698004</v>
      </c>
      <c r="J60" s="44">
        <f>32/$B60+32/$C60+32/D60</f>
        <v>0.12006512006512005</v>
      </c>
      <c r="K60" s="89">
        <v>0</v>
      </c>
      <c r="M60" s="88"/>
    </row>
    <row r="61" spans="1:14" ht="15" thickBot="1" x14ac:dyDescent="0.35">
      <c r="A61" s="2" t="s">
        <v>76</v>
      </c>
      <c r="B61" s="56">
        <f>D5</f>
        <v>1747.2000000000003</v>
      </c>
      <c r="C61" s="56">
        <f>D8</f>
        <v>448.00000000000006</v>
      </c>
      <c r="D61" s="56">
        <f>D5</f>
        <v>1747.2000000000003</v>
      </c>
      <c r="E61" s="56"/>
      <c r="G61" s="2" t="s">
        <v>96</v>
      </c>
      <c r="H61" s="2">
        <f>22/$B61+22/$C61+22/D61</f>
        <v>7.4290293040293026E-2</v>
      </c>
      <c r="I61" s="2">
        <f>28/$B61+28/$C61+28/D61</f>
        <v>9.4551282051282048E-2</v>
      </c>
      <c r="J61" s="44">
        <f>32/$B61+32/$C61+32/D61</f>
        <v>0.10805860805860804</v>
      </c>
      <c r="K61" s="90"/>
      <c r="M61" s="88"/>
    </row>
    <row r="62" spans="1:14" ht="15" thickBot="1" x14ac:dyDescent="0.35">
      <c r="A62" s="2" t="s">
        <v>78</v>
      </c>
      <c r="B62" s="56">
        <f>E5</f>
        <v>1921.9200000000005</v>
      </c>
      <c r="C62" s="56">
        <f>E8</f>
        <v>492.80000000000013</v>
      </c>
      <c r="D62" s="56">
        <f>D5</f>
        <v>1747.2000000000003</v>
      </c>
      <c r="E62" s="56"/>
      <c r="G62" s="2" t="s">
        <v>97</v>
      </c>
      <c r="H62" s="2">
        <f>22/$B62+22/$C62+22/D62</f>
        <v>6.8681318681318659E-2</v>
      </c>
      <c r="I62" s="2">
        <f>28/$B62+28/$C62+28/D62</f>
        <v>8.7412587412587395E-2</v>
      </c>
      <c r="J62" s="44">
        <f>32/$B62+32/$C62+32/D62</f>
        <v>9.9900099900099876E-2</v>
      </c>
      <c r="K62" s="91"/>
      <c r="M62" s="88"/>
    </row>
    <row r="63" spans="1:14" ht="15.75" customHeight="1" thickBot="1" x14ac:dyDescent="0.35">
      <c r="A63" s="92" t="s">
        <v>42</v>
      </c>
      <c r="B63" s="93"/>
      <c r="C63" s="93"/>
      <c r="D63" s="93"/>
      <c r="E63" s="94"/>
      <c r="G63" s="92" t="s">
        <v>42</v>
      </c>
      <c r="H63" s="93"/>
      <c r="I63" s="93"/>
      <c r="J63" s="93"/>
      <c r="K63" s="94"/>
      <c r="M63" s="40" t="s">
        <v>42</v>
      </c>
      <c r="N63" s="59"/>
    </row>
    <row r="64" spans="1:14" ht="15.75" customHeight="1" thickBot="1" x14ac:dyDescent="0.35">
      <c r="A64" s="7" t="s">
        <v>94</v>
      </c>
      <c r="B64" s="1" t="s">
        <v>41</v>
      </c>
      <c r="C64" s="1"/>
      <c r="D64" s="1"/>
      <c r="E64" s="1"/>
      <c r="G64" s="4"/>
      <c r="H64" s="5" t="s">
        <v>79</v>
      </c>
      <c r="I64" s="6" t="s">
        <v>80</v>
      </c>
      <c r="J64" s="43" t="s">
        <v>81</v>
      </c>
      <c r="K64" s="55" t="s">
        <v>83</v>
      </c>
      <c r="M64" s="88">
        <v>0.1</v>
      </c>
      <c r="N64" s="57" t="str">
        <f t="shared" ref="N64" si="14">IF(J65&lt;M64,"OK","NOK")</f>
        <v>OK</v>
      </c>
    </row>
    <row r="65" spans="1:14" ht="15" thickBot="1" x14ac:dyDescent="0.35">
      <c r="A65" s="2" t="s">
        <v>77</v>
      </c>
      <c r="B65" s="56">
        <f>C5</f>
        <v>1572.4800000000002</v>
      </c>
      <c r="C65" s="56"/>
      <c r="D65" s="56"/>
      <c r="E65" s="56"/>
      <c r="G65" s="2" t="s">
        <v>95</v>
      </c>
      <c r="H65" s="2">
        <f>(22-K$65)/B65</f>
        <v>1.3609076109076105E-2</v>
      </c>
      <c r="I65" s="2">
        <f>(28-K$65)/B65</f>
        <v>1.7424704924704919E-2</v>
      </c>
      <c r="J65" s="44">
        <f>(32-K$65)/B65</f>
        <v>1.9968457468457466E-2</v>
      </c>
      <c r="K65" s="89">
        <v>0.6</v>
      </c>
      <c r="M65" s="88"/>
    </row>
    <row r="66" spans="1:14" ht="15" thickBot="1" x14ac:dyDescent="0.35">
      <c r="A66" s="2" t="s">
        <v>76</v>
      </c>
      <c r="B66" s="56">
        <f>D5</f>
        <v>1747.2000000000003</v>
      </c>
      <c r="C66" s="56"/>
      <c r="D66" s="56"/>
      <c r="E66" s="56"/>
      <c r="G66" s="2" t="s">
        <v>96</v>
      </c>
      <c r="H66" s="2">
        <f t="shared" ref="H66:H67" si="15">(22-K$65)/B66</f>
        <v>1.2248168498168496E-2</v>
      </c>
      <c r="I66" s="2">
        <f t="shared" ref="I66:I67" si="16">(28-K$65)/B66</f>
        <v>1.5682234432234429E-2</v>
      </c>
      <c r="J66" s="44">
        <f t="shared" ref="J66:J67" si="17">(32-K$65)/B66</f>
        <v>1.7971611721611717E-2</v>
      </c>
      <c r="K66" s="90"/>
      <c r="M66" s="88"/>
    </row>
    <row r="67" spans="1:14" ht="15" thickBot="1" x14ac:dyDescent="0.35">
      <c r="A67" s="2" t="s">
        <v>78</v>
      </c>
      <c r="B67" s="56">
        <f>E5</f>
        <v>1921.9200000000005</v>
      </c>
      <c r="C67" s="56"/>
      <c r="D67" s="56"/>
      <c r="E67" s="56"/>
      <c r="G67" s="2" t="s">
        <v>97</v>
      </c>
      <c r="H67" s="2">
        <f t="shared" si="15"/>
        <v>1.1134698634698631E-2</v>
      </c>
      <c r="I67" s="2">
        <f t="shared" si="16"/>
        <v>1.4256576756576753E-2</v>
      </c>
      <c r="J67" s="44">
        <f t="shared" si="17"/>
        <v>1.6337828837828833E-2</v>
      </c>
      <c r="K67" s="91"/>
      <c r="M67" s="88"/>
    </row>
    <row r="68" spans="1:14" ht="15" thickBot="1" x14ac:dyDescent="0.35">
      <c r="A68" s="92" t="s">
        <v>43</v>
      </c>
      <c r="B68" s="93"/>
      <c r="C68" s="93"/>
      <c r="D68" s="93"/>
      <c r="E68" s="94"/>
      <c r="G68" s="92" t="s">
        <v>43</v>
      </c>
      <c r="H68" s="93"/>
      <c r="I68" s="93"/>
      <c r="J68" s="93"/>
      <c r="K68" s="94"/>
      <c r="M68" s="40" t="s">
        <v>43</v>
      </c>
      <c r="N68" s="59"/>
    </row>
    <row r="69" spans="1:14" ht="15" thickBot="1" x14ac:dyDescent="0.35">
      <c r="A69" s="7" t="s">
        <v>94</v>
      </c>
      <c r="B69" s="1" t="s">
        <v>44</v>
      </c>
      <c r="C69" s="1" t="s">
        <v>45</v>
      </c>
      <c r="D69" s="1"/>
      <c r="E69" s="1"/>
      <c r="G69" s="4"/>
      <c r="H69" s="5" t="s">
        <v>79</v>
      </c>
      <c r="I69" s="6" t="s">
        <v>80</v>
      </c>
      <c r="J69" s="43" t="s">
        <v>81</v>
      </c>
      <c r="K69" s="55" t="s">
        <v>83</v>
      </c>
      <c r="M69" s="88">
        <v>0.1</v>
      </c>
      <c r="N69" s="57" t="str">
        <f t="shared" ref="N69" si="18">IF(J70&lt;M69,"OK","NOK")</f>
        <v>OK</v>
      </c>
    </row>
    <row r="70" spans="1:14" ht="15" thickBot="1" x14ac:dyDescent="0.35">
      <c r="A70" s="2" t="s">
        <v>77</v>
      </c>
      <c r="B70" s="56">
        <f>C5</f>
        <v>1572.4800000000002</v>
      </c>
      <c r="C70" s="56">
        <f>C5</f>
        <v>1572.4800000000002</v>
      </c>
      <c r="D70" s="56"/>
      <c r="E70" s="56"/>
      <c r="G70" s="2" t="s">
        <v>95</v>
      </c>
      <c r="H70" s="2">
        <f>22/$B70+22/$C70</f>
        <v>2.7981277981277978E-2</v>
      </c>
      <c r="I70" s="2">
        <f>28/$B70+28/$C70</f>
        <v>3.5612535612535606E-2</v>
      </c>
      <c r="J70" s="44">
        <f>32/$B70+32/$C70</f>
        <v>4.0700040700040692E-2</v>
      </c>
      <c r="K70" s="89">
        <v>0</v>
      </c>
      <c r="M70" s="88"/>
    </row>
    <row r="71" spans="1:14" ht="15" thickBot="1" x14ac:dyDescent="0.35">
      <c r="A71" s="2" t="s">
        <v>76</v>
      </c>
      <c r="B71" s="56">
        <f>D5</f>
        <v>1747.2000000000003</v>
      </c>
      <c r="C71" s="56">
        <f>D5</f>
        <v>1747.2000000000003</v>
      </c>
      <c r="D71" s="56"/>
      <c r="E71" s="56"/>
      <c r="G71" s="2" t="s">
        <v>96</v>
      </c>
      <c r="H71" s="2">
        <f>22/$B71+22/$C71</f>
        <v>2.518315018315018E-2</v>
      </c>
      <c r="I71" s="2">
        <f>28/$B71+28/$C71</f>
        <v>3.2051282051282048E-2</v>
      </c>
      <c r="J71" s="44">
        <f>32/$B71+32/$C71</f>
        <v>3.6630036630036625E-2</v>
      </c>
      <c r="K71" s="90"/>
      <c r="M71" s="88"/>
    </row>
    <row r="72" spans="1:14" ht="15" thickBot="1" x14ac:dyDescent="0.35">
      <c r="A72" s="2" t="s">
        <v>78</v>
      </c>
      <c r="B72" s="56">
        <f>E5</f>
        <v>1921.9200000000005</v>
      </c>
      <c r="C72" s="56">
        <f>E5</f>
        <v>1921.9200000000005</v>
      </c>
      <c r="D72" s="56"/>
      <c r="E72" s="56"/>
      <c r="G72" s="2" t="s">
        <v>97</v>
      </c>
      <c r="H72" s="2">
        <f>22/$B72+22/$C72</f>
        <v>2.2893772893772889E-2</v>
      </c>
      <c r="I72" s="2">
        <f>28/$B72+28/$C72</f>
        <v>2.9137529137529129E-2</v>
      </c>
      <c r="J72" s="44">
        <f>32/$B72+32/$C72</f>
        <v>3.330003330003329E-2</v>
      </c>
      <c r="K72" s="91"/>
      <c r="M72" s="88"/>
    </row>
    <row r="73" spans="1:14" ht="15" thickBot="1" x14ac:dyDescent="0.35">
      <c r="A73" s="92" t="s">
        <v>46</v>
      </c>
      <c r="B73" s="93"/>
      <c r="C73" s="93"/>
      <c r="D73" s="93"/>
      <c r="E73" s="94"/>
      <c r="G73" s="92" t="s">
        <v>46</v>
      </c>
      <c r="H73" s="93"/>
      <c r="I73" s="93"/>
      <c r="J73" s="93"/>
      <c r="K73" s="94"/>
      <c r="M73" s="40" t="s">
        <v>46</v>
      </c>
      <c r="N73" s="59"/>
    </row>
    <row r="74" spans="1:14" ht="15" thickBot="1" x14ac:dyDescent="0.35">
      <c r="A74" s="7" t="s">
        <v>94</v>
      </c>
      <c r="B74" s="1" t="s">
        <v>47</v>
      </c>
      <c r="C74" s="1"/>
      <c r="D74" s="1"/>
      <c r="E74" s="1"/>
      <c r="G74" s="4"/>
      <c r="H74" s="5" t="s">
        <v>79</v>
      </c>
      <c r="I74" s="6" t="s">
        <v>80</v>
      </c>
      <c r="J74" s="43" t="s">
        <v>81</v>
      </c>
      <c r="K74" s="55" t="s">
        <v>83</v>
      </c>
      <c r="M74" s="88">
        <v>0.1</v>
      </c>
      <c r="N74" s="57" t="str">
        <f t="shared" ref="N74" si="19">IF(J75&lt;M74,"OK","NOK")</f>
        <v>OK</v>
      </c>
    </row>
    <row r="75" spans="1:14" ht="15" thickBot="1" x14ac:dyDescent="0.35">
      <c r="A75" s="2" t="s">
        <v>77</v>
      </c>
      <c r="B75" s="56">
        <f>C5</f>
        <v>1572.4800000000002</v>
      </c>
      <c r="C75" s="56"/>
      <c r="D75" s="56"/>
      <c r="E75" s="56"/>
      <c r="G75" s="2" t="s">
        <v>95</v>
      </c>
      <c r="H75" s="2">
        <f>(22-K$75)/B75</f>
        <v>1.3609076109076105E-2</v>
      </c>
      <c r="I75" s="2">
        <f>(28-K$75)/B75</f>
        <v>1.7424704924704919E-2</v>
      </c>
      <c r="J75" s="44">
        <f>(32-K$75)/B75</f>
        <v>1.9968457468457466E-2</v>
      </c>
      <c r="K75" s="89">
        <v>0.6</v>
      </c>
      <c r="M75" s="88"/>
    </row>
    <row r="76" spans="1:14" ht="15" thickBot="1" x14ac:dyDescent="0.35">
      <c r="A76" s="2" t="s">
        <v>76</v>
      </c>
      <c r="B76" s="56">
        <f>D5</f>
        <v>1747.2000000000003</v>
      </c>
      <c r="C76" s="56"/>
      <c r="D76" s="56"/>
      <c r="E76" s="56"/>
      <c r="G76" s="2" t="s">
        <v>96</v>
      </c>
      <c r="H76" s="2">
        <f t="shared" ref="H76:H77" si="20">(22-K$75)/B76</f>
        <v>1.2248168498168496E-2</v>
      </c>
      <c r="I76" s="2">
        <f>(28-K$75)/B76</f>
        <v>1.5682234432234429E-2</v>
      </c>
      <c r="J76" s="44">
        <f>(32-K$75)/B76</f>
        <v>1.7971611721611717E-2</v>
      </c>
      <c r="K76" s="90"/>
      <c r="M76" s="88"/>
    </row>
    <row r="77" spans="1:14" ht="15" thickBot="1" x14ac:dyDescent="0.35">
      <c r="A77" s="2" t="s">
        <v>78</v>
      </c>
      <c r="B77" s="56">
        <f>E5</f>
        <v>1921.9200000000005</v>
      </c>
      <c r="C77" s="56"/>
      <c r="D77" s="56"/>
      <c r="E77" s="56"/>
      <c r="G77" s="2" t="s">
        <v>97</v>
      </c>
      <c r="H77" s="2">
        <f t="shared" si="20"/>
        <v>1.1134698634698631E-2</v>
      </c>
      <c r="I77" s="2">
        <f>(28-K$75)/B77</f>
        <v>1.4256576756576753E-2</v>
      </c>
      <c r="J77" s="44">
        <f>(32-K$75)/B77</f>
        <v>1.6337828837828833E-2</v>
      </c>
      <c r="K77" s="91"/>
      <c r="M77" s="88"/>
    </row>
    <row r="78" spans="1:14" ht="15.75" customHeight="1" thickBot="1" x14ac:dyDescent="0.35">
      <c r="A78" s="92" t="s">
        <v>48</v>
      </c>
      <c r="B78" s="93"/>
      <c r="C78" s="93"/>
      <c r="D78" s="93"/>
      <c r="E78" s="94"/>
      <c r="G78" s="92" t="s">
        <v>48</v>
      </c>
      <c r="H78" s="93"/>
      <c r="I78" s="93"/>
      <c r="J78" s="93"/>
      <c r="K78" s="94"/>
      <c r="M78" s="40" t="s">
        <v>48</v>
      </c>
      <c r="N78" s="59"/>
    </row>
    <row r="79" spans="1:14" ht="15" thickBot="1" x14ac:dyDescent="0.35">
      <c r="A79" s="7" t="s">
        <v>94</v>
      </c>
      <c r="B79" s="1" t="s">
        <v>49</v>
      </c>
      <c r="C79" s="1"/>
      <c r="D79" s="1"/>
      <c r="E79" s="1"/>
      <c r="G79" s="4"/>
      <c r="H79" s="5" t="s">
        <v>79</v>
      </c>
      <c r="I79" s="6" t="s">
        <v>80</v>
      </c>
      <c r="J79" s="43" t="s">
        <v>81</v>
      </c>
      <c r="K79" s="55" t="s">
        <v>83</v>
      </c>
      <c r="M79" s="88">
        <v>0.1</v>
      </c>
      <c r="N79" s="57" t="str">
        <f t="shared" ref="N79" si="21">IF(J80&lt;M79,"OK","NOK")</f>
        <v>OK</v>
      </c>
    </row>
    <row r="80" spans="1:14" ht="15" thickBot="1" x14ac:dyDescent="0.35">
      <c r="A80" s="2" t="s">
        <v>77</v>
      </c>
      <c r="B80" s="56">
        <f>C5</f>
        <v>1572.4800000000002</v>
      </c>
      <c r="C80" s="56"/>
      <c r="D80" s="56"/>
      <c r="E80" s="56"/>
      <c r="G80" s="2" t="s">
        <v>95</v>
      </c>
      <c r="H80" s="2">
        <f>(22-K$80)/B80</f>
        <v>1.3609076109076105E-2</v>
      </c>
      <c r="I80" s="2">
        <f>(28-K$80)/B80</f>
        <v>1.7424704924704919E-2</v>
      </c>
      <c r="J80" s="44">
        <f>(32-K$80)/B80</f>
        <v>1.9968457468457466E-2</v>
      </c>
      <c r="K80" s="89">
        <v>0.6</v>
      </c>
      <c r="M80" s="88"/>
    </row>
    <row r="81" spans="1:14" ht="15" thickBot="1" x14ac:dyDescent="0.35">
      <c r="A81" s="2" t="s">
        <v>76</v>
      </c>
      <c r="B81" s="56">
        <f>D5</f>
        <v>1747.2000000000003</v>
      </c>
      <c r="C81" s="56"/>
      <c r="D81" s="56"/>
      <c r="E81" s="56"/>
      <c r="G81" s="2" t="s">
        <v>96</v>
      </c>
      <c r="H81" s="2">
        <f>(22-K$80)/B81</f>
        <v>1.2248168498168496E-2</v>
      </c>
      <c r="I81" s="2">
        <f>(28-K$80)/B81</f>
        <v>1.5682234432234429E-2</v>
      </c>
      <c r="J81" s="44">
        <f>(32-K$80)/B81</f>
        <v>1.7971611721611717E-2</v>
      </c>
      <c r="K81" s="90"/>
      <c r="M81" s="88"/>
    </row>
    <row r="82" spans="1:14" ht="15" thickBot="1" x14ac:dyDescent="0.35">
      <c r="A82" s="2" t="s">
        <v>78</v>
      </c>
      <c r="B82" s="56">
        <f>E5</f>
        <v>1921.9200000000005</v>
      </c>
      <c r="C82" s="56"/>
      <c r="D82" s="56"/>
      <c r="E82" s="56"/>
      <c r="G82" s="2" t="s">
        <v>97</v>
      </c>
      <c r="H82" s="2">
        <f>(22-K$80)/B82</f>
        <v>1.1134698634698631E-2</v>
      </c>
      <c r="I82" s="2">
        <f>(28-K$80)/B82</f>
        <v>1.4256576756576753E-2</v>
      </c>
      <c r="J82" s="44">
        <f>(32-K$80)/B82</f>
        <v>1.6337828837828833E-2</v>
      </c>
      <c r="K82" s="91"/>
      <c r="M82" s="88"/>
    </row>
    <row r="83" spans="1:14" ht="15" thickBot="1" x14ac:dyDescent="0.35">
      <c r="A83" s="92" t="s">
        <v>50</v>
      </c>
      <c r="B83" s="93"/>
      <c r="C83" s="93"/>
      <c r="D83" s="93"/>
      <c r="E83" s="94"/>
      <c r="G83" s="92" t="s">
        <v>50</v>
      </c>
      <c r="H83" s="93"/>
      <c r="I83" s="93"/>
      <c r="J83" s="93"/>
      <c r="K83" s="94"/>
      <c r="M83" s="40" t="s">
        <v>50</v>
      </c>
      <c r="N83" s="59"/>
    </row>
    <row r="84" spans="1:14" ht="15" thickBot="1" x14ac:dyDescent="0.35">
      <c r="A84" s="7" t="s">
        <v>94</v>
      </c>
      <c r="B84" s="1" t="s">
        <v>51</v>
      </c>
      <c r="C84" s="1" t="s">
        <v>52</v>
      </c>
      <c r="D84" s="1" t="s">
        <v>53</v>
      </c>
      <c r="E84" s="1" t="s">
        <v>54</v>
      </c>
      <c r="G84" s="4"/>
      <c r="H84" s="5" t="s">
        <v>79</v>
      </c>
      <c r="I84" s="6" t="s">
        <v>80</v>
      </c>
      <c r="J84" s="43" t="s">
        <v>81</v>
      </c>
      <c r="K84" s="55" t="s">
        <v>83</v>
      </c>
      <c r="M84" s="88">
        <v>3</v>
      </c>
      <c r="N84" s="57" t="str">
        <f t="shared" ref="N84" si="22">IF(J85&lt;M84,"OK","NOK")</f>
        <v>OK</v>
      </c>
    </row>
    <row r="85" spans="1:14" ht="15" thickBot="1" x14ac:dyDescent="0.35">
      <c r="A85" s="2" t="s">
        <v>77</v>
      </c>
      <c r="B85" s="56">
        <f>C13</f>
        <v>292.32</v>
      </c>
      <c r="C85" s="56">
        <f>C5</f>
        <v>1572.4800000000002</v>
      </c>
      <c r="D85" s="56">
        <f>C5</f>
        <v>1572.4800000000002</v>
      </c>
      <c r="E85" s="56">
        <f>C5</f>
        <v>1572.4800000000002</v>
      </c>
      <c r="G85" s="2" t="s">
        <v>95</v>
      </c>
      <c r="H85" s="2">
        <f>22/$B85+22/$C85+22/D85+22/E85</f>
        <v>0.11723190602500946</v>
      </c>
      <c r="I85" s="2">
        <f>28/$B85+28/$C85+28/D85+28/E85</f>
        <v>0.14920424403183025</v>
      </c>
      <c r="J85" s="44">
        <f>32/$B85+32/$C85+32/D85+32/E85</f>
        <v>0.17051913603637739</v>
      </c>
      <c r="K85" s="89">
        <v>0</v>
      </c>
      <c r="M85" s="88"/>
    </row>
    <row r="86" spans="1:14" ht="15" thickBot="1" x14ac:dyDescent="0.35">
      <c r="A86" s="2" t="s">
        <v>76</v>
      </c>
      <c r="B86" s="56">
        <f>D13</f>
        <v>324.8</v>
      </c>
      <c r="C86" s="56">
        <f>D5</f>
        <v>1747.2000000000003</v>
      </c>
      <c r="D86" s="56">
        <f>D5</f>
        <v>1747.2000000000003</v>
      </c>
      <c r="E86" s="56">
        <f>D5</f>
        <v>1747.2000000000003</v>
      </c>
      <c r="G86" s="2" t="s">
        <v>96</v>
      </c>
      <c r="H86" s="2">
        <f>22/$B86+22/$C86+22/D86+22/E86</f>
        <v>0.10550871542250852</v>
      </c>
      <c r="I86" s="2">
        <f>28/$B86+28/$C86+28/D86+28/E86</f>
        <v>0.13428381962864722</v>
      </c>
      <c r="J86" s="44">
        <f>32/$B86+32/$C86+32/D86+32/E86</f>
        <v>0.15346722243273964</v>
      </c>
      <c r="K86" s="90"/>
      <c r="M86" s="88"/>
    </row>
    <row r="87" spans="1:14" ht="15" thickBot="1" x14ac:dyDescent="0.35">
      <c r="A87" s="2" t="s">
        <v>78</v>
      </c>
      <c r="B87" s="56">
        <f>E13</f>
        <v>357.28000000000003</v>
      </c>
      <c r="C87" s="56">
        <f>E5</f>
        <v>1921.9200000000005</v>
      </c>
      <c r="D87" s="56">
        <f>E5</f>
        <v>1921.9200000000005</v>
      </c>
      <c r="E87" s="56">
        <f>E5</f>
        <v>1921.9200000000005</v>
      </c>
      <c r="G87" s="2" t="s">
        <v>97</v>
      </c>
      <c r="H87" s="2">
        <f>22/$B87+22/$C87+22/D87+22/E87</f>
        <v>9.5917014020462293E-2</v>
      </c>
      <c r="I87" s="2">
        <f>28/$B87+28/$C87+28/D87+28/E87</f>
        <v>0.12207619966240653</v>
      </c>
      <c r="J87" s="44">
        <f>32/$B87+32/$C87+32/D87+32/E87</f>
        <v>0.13951565675703603</v>
      </c>
      <c r="K87" s="91"/>
      <c r="M87" s="88"/>
    </row>
    <row r="88" spans="1:14" ht="15" thickBot="1" x14ac:dyDescent="0.35">
      <c r="A88" s="92" t="s">
        <v>55</v>
      </c>
      <c r="B88" s="93"/>
      <c r="C88" s="93"/>
      <c r="D88" s="93"/>
      <c r="E88" s="94"/>
      <c r="G88" s="92" t="s">
        <v>55</v>
      </c>
      <c r="H88" s="93"/>
      <c r="I88" s="93"/>
      <c r="J88" s="93"/>
      <c r="K88" s="94"/>
      <c r="M88" s="40" t="s">
        <v>55</v>
      </c>
      <c r="N88" s="59"/>
    </row>
    <row r="89" spans="1:14" ht="15" thickBot="1" x14ac:dyDescent="0.35">
      <c r="A89" s="7" t="s">
        <v>94</v>
      </c>
      <c r="B89" s="1" t="s">
        <v>56</v>
      </c>
      <c r="C89" s="1"/>
      <c r="D89" s="1"/>
      <c r="E89" s="1"/>
      <c r="G89" s="4"/>
      <c r="H89" s="5" t="s">
        <v>79</v>
      </c>
      <c r="I89" s="6" t="s">
        <v>80</v>
      </c>
      <c r="J89" s="43" t="s">
        <v>81</v>
      </c>
      <c r="K89" s="55" t="s">
        <v>83</v>
      </c>
      <c r="M89" s="88">
        <v>0.1</v>
      </c>
      <c r="N89" s="57" t="str">
        <f t="shared" ref="N89" si="23">IF(J90&lt;M89,"OK","NOK")</f>
        <v>OK</v>
      </c>
    </row>
    <row r="90" spans="1:14" ht="15" thickBot="1" x14ac:dyDescent="0.35">
      <c r="A90" s="2" t="s">
        <v>77</v>
      </c>
      <c r="B90" s="56">
        <f>C5</f>
        <v>1572.4800000000002</v>
      </c>
      <c r="C90" s="56"/>
      <c r="D90" s="56"/>
      <c r="E90" s="56"/>
      <c r="G90" s="2" t="s">
        <v>95</v>
      </c>
      <c r="H90" s="2">
        <f>22/B90</f>
        <v>1.3990638990638989E-2</v>
      </c>
      <c r="I90" s="2">
        <f>28/B90</f>
        <v>1.7806267806267803E-2</v>
      </c>
      <c r="J90" s="44">
        <f>32/B90</f>
        <v>2.0350020350020346E-2</v>
      </c>
      <c r="K90" s="89">
        <v>0</v>
      </c>
      <c r="M90" s="88"/>
    </row>
    <row r="91" spans="1:14" ht="15" thickBot="1" x14ac:dyDescent="0.35">
      <c r="A91" s="2" t="s">
        <v>76</v>
      </c>
      <c r="B91" s="56">
        <f>D5</f>
        <v>1747.2000000000003</v>
      </c>
      <c r="C91" s="56"/>
      <c r="D91" s="56"/>
      <c r="E91" s="56"/>
      <c r="G91" s="2" t="s">
        <v>96</v>
      </c>
      <c r="H91" s="2">
        <f>22/B91</f>
        <v>1.259157509157509E-2</v>
      </c>
      <c r="I91" s="2">
        <f>28/B91</f>
        <v>1.6025641025641024E-2</v>
      </c>
      <c r="J91" s="44">
        <f>32/B91</f>
        <v>1.8315018315018312E-2</v>
      </c>
      <c r="K91" s="90"/>
      <c r="M91" s="88"/>
    </row>
    <row r="92" spans="1:14" ht="15" thickBot="1" x14ac:dyDescent="0.35">
      <c r="A92" s="2" t="s">
        <v>78</v>
      </c>
      <c r="B92" s="56">
        <f>E5</f>
        <v>1921.9200000000005</v>
      </c>
      <c r="C92" s="56"/>
      <c r="D92" s="56"/>
      <c r="E92" s="56"/>
      <c r="G92" s="2" t="s">
        <v>97</v>
      </c>
      <c r="H92" s="2">
        <f>22/B92</f>
        <v>1.1446886446886444E-2</v>
      </c>
      <c r="I92" s="2">
        <f>28/B92</f>
        <v>1.4568764568764565E-2</v>
      </c>
      <c r="J92" s="44">
        <f>32/B92</f>
        <v>1.6650016650016645E-2</v>
      </c>
      <c r="K92" s="91"/>
      <c r="M92" s="88"/>
    </row>
    <row r="93" spans="1:14" ht="15.75" customHeight="1" thickBot="1" x14ac:dyDescent="0.35">
      <c r="A93" s="92" t="s">
        <v>57</v>
      </c>
      <c r="B93" s="93"/>
      <c r="C93" s="93"/>
      <c r="D93" s="93"/>
      <c r="E93" s="94"/>
      <c r="G93" s="92" t="s">
        <v>57</v>
      </c>
      <c r="H93" s="93"/>
      <c r="I93" s="93"/>
      <c r="J93" s="93"/>
      <c r="K93" s="94"/>
      <c r="M93" s="40" t="s">
        <v>57</v>
      </c>
      <c r="N93" s="59"/>
    </row>
    <row r="94" spans="1:14" ht="15" thickBot="1" x14ac:dyDescent="0.35">
      <c r="A94" s="7" t="s">
        <v>94</v>
      </c>
      <c r="B94" s="1" t="s">
        <v>58</v>
      </c>
      <c r="C94" s="1" t="s">
        <v>59</v>
      </c>
      <c r="D94" s="1"/>
      <c r="E94" s="1"/>
      <c r="G94" s="4"/>
      <c r="H94" s="5" t="s">
        <v>79</v>
      </c>
      <c r="I94" s="6" t="s">
        <v>80</v>
      </c>
      <c r="J94" s="43" t="s">
        <v>81</v>
      </c>
      <c r="K94" s="55" t="s">
        <v>83</v>
      </c>
      <c r="M94" s="88">
        <v>0.1</v>
      </c>
      <c r="N94" s="57" t="str">
        <f t="shared" ref="N94" si="24">IF(J95&lt;M94,"OK","NOK")</f>
        <v>OK</v>
      </c>
    </row>
    <row r="95" spans="1:14" ht="15" thickBot="1" x14ac:dyDescent="0.35">
      <c r="A95" s="2" t="s">
        <v>77</v>
      </c>
      <c r="B95" s="56">
        <f>C5</f>
        <v>1572.4800000000002</v>
      </c>
      <c r="C95" s="56">
        <f>C3</f>
        <v>1572.4800000000002</v>
      </c>
      <c r="D95" s="56"/>
      <c r="E95" s="56"/>
      <c r="G95" s="2" t="s">
        <v>95</v>
      </c>
      <c r="H95" s="2">
        <f>22/$B95+22/$C95</f>
        <v>2.7981277981277978E-2</v>
      </c>
      <c r="I95" s="2">
        <f>28/$B95+28/$C95</f>
        <v>3.5612535612535606E-2</v>
      </c>
      <c r="J95" s="44">
        <f>32/$B95+32/$C95</f>
        <v>4.0700040700040692E-2</v>
      </c>
      <c r="K95" s="89">
        <v>0</v>
      </c>
      <c r="M95" s="88"/>
    </row>
    <row r="96" spans="1:14" ht="15" thickBot="1" x14ac:dyDescent="0.35">
      <c r="A96" s="2" t="s">
        <v>76</v>
      </c>
      <c r="B96" s="56">
        <f>D5</f>
        <v>1747.2000000000003</v>
      </c>
      <c r="C96" s="56">
        <f>D3</f>
        <v>1747.2000000000003</v>
      </c>
      <c r="D96" s="56"/>
      <c r="E96" s="56"/>
      <c r="G96" s="2" t="s">
        <v>96</v>
      </c>
      <c r="H96" s="2">
        <f>22/$B96+22/$C96</f>
        <v>2.518315018315018E-2</v>
      </c>
      <c r="I96" s="2">
        <f>28/$B96+28/$C96</f>
        <v>3.2051282051282048E-2</v>
      </c>
      <c r="J96" s="44">
        <f>32/$B96+32/$C96</f>
        <v>3.6630036630036625E-2</v>
      </c>
      <c r="K96" s="90"/>
      <c r="M96" s="88"/>
    </row>
    <row r="97" spans="1:14" ht="15" thickBot="1" x14ac:dyDescent="0.35">
      <c r="A97" s="2" t="s">
        <v>78</v>
      </c>
      <c r="B97" s="56">
        <f>E5</f>
        <v>1921.9200000000005</v>
      </c>
      <c r="C97" s="56">
        <f>E3</f>
        <v>1921.9200000000005</v>
      </c>
      <c r="D97" s="56"/>
      <c r="E97" s="56"/>
      <c r="G97" s="2" t="s">
        <v>97</v>
      </c>
      <c r="H97" s="2">
        <f>22/$B97+22/$C97</f>
        <v>2.2893772893772889E-2</v>
      </c>
      <c r="I97" s="2">
        <f>28/$B97+28/$C97</f>
        <v>2.9137529137529129E-2</v>
      </c>
      <c r="J97" s="44">
        <f>32/$B97+32/$C97</f>
        <v>3.330003330003329E-2</v>
      </c>
      <c r="K97" s="91"/>
      <c r="M97" s="88"/>
    </row>
    <row r="98" spans="1:14" ht="15.75" customHeight="1" thickBot="1" x14ac:dyDescent="0.35">
      <c r="A98" s="92" t="s">
        <v>60</v>
      </c>
      <c r="B98" s="93"/>
      <c r="C98" s="93"/>
      <c r="D98" s="93"/>
      <c r="E98" s="94"/>
      <c r="G98" s="92" t="s">
        <v>60</v>
      </c>
      <c r="H98" s="93"/>
      <c r="I98" s="93"/>
      <c r="J98" s="93"/>
      <c r="K98" s="94"/>
      <c r="M98" s="40" t="s">
        <v>60</v>
      </c>
      <c r="N98" s="59"/>
    </row>
    <row r="99" spans="1:14" ht="15" thickBot="1" x14ac:dyDescent="0.35">
      <c r="A99" s="7" t="s">
        <v>94</v>
      </c>
      <c r="B99" s="1" t="s">
        <v>61</v>
      </c>
      <c r="C99" s="1"/>
      <c r="D99" s="1"/>
      <c r="E99" s="1"/>
      <c r="G99" s="4"/>
      <c r="H99" s="5" t="s">
        <v>79</v>
      </c>
      <c r="I99" s="6" t="s">
        <v>80</v>
      </c>
      <c r="J99" s="43" t="s">
        <v>81</v>
      </c>
      <c r="K99" s="55" t="s">
        <v>83</v>
      </c>
      <c r="M99" s="88">
        <v>0.1</v>
      </c>
      <c r="N99" s="57" t="str">
        <f t="shared" ref="N99" si="25">IF(J100&lt;M99,"OK","NOK")</f>
        <v>OK</v>
      </c>
    </row>
    <row r="100" spans="1:14" ht="15" thickBot="1" x14ac:dyDescent="0.35">
      <c r="A100" s="2" t="s">
        <v>77</v>
      </c>
      <c r="B100" s="56">
        <f>C5</f>
        <v>1572.4800000000002</v>
      </c>
      <c r="C100" s="56"/>
      <c r="D100" s="56"/>
      <c r="E100" s="56"/>
      <c r="G100" s="2" t="s">
        <v>95</v>
      </c>
      <c r="H100" s="2">
        <f>22/B100</f>
        <v>1.3990638990638989E-2</v>
      </c>
      <c r="I100" s="2">
        <f>28/B100</f>
        <v>1.7806267806267803E-2</v>
      </c>
      <c r="J100" s="44">
        <f>32/B100</f>
        <v>2.0350020350020346E-2</v>
      </c>
      <c r="K100" s="89">
        <v>0</v>
      </c>
      <c r="M100" s="88"/>
    </row>
    <row r="101" spans="1:14" ht="15" thickBot="1" x14ac:dyDescent="0.35">
      <c r="A101" s="2" t="s">
        <v>76</v>
      </c>
      <c r="B101" s="56">
        <f>D5</f>
        <v>1747.2000000000003</v>
      </c>
      <c r="C101" s="56"/>
      <c r="D101" s="56"/>
      <c r="E101" s="56"/>
      <c r="G101" s="2" t="s">
        <v>96</v>
      </c>
      <c r="H101" s="2">
        <f>22/B101</f>
        <v>1.259157509157509E-2</v>
      </c>
      <c r="I101" s="2">
        <f>28/B101</f>
        <v>1.6025641025641024E-2</v>
      </c>
      <c r="J101" s="44">
        <f>32/B101</f>
        <v>1.8315018315018312E-2</v>
      </c>
      <c r="K101" s="90"/>
      <c r="M101" s="88"/>
    </row>
    <row r="102" spans="1:14" ht="15" thickBot="1" x14ac:dyDescent="0.35">
      <c r="A102" s="2" t="s">
        <v>78</v>
      </c>
      <c r="B102" s="56">
        <f>E5</f>
        <v>1921.9200000000005</v>
      </c>
      <c r="C102" s="56"/>
      <c r="D102" s="56"/>
      <c r="E102" s="56"/>
      <c r="G102" s="8" t="s">
        <v>97</v>
      </c>
      <c r="H102" s="8">
        <f>22/B102</f>
        <v>1.1446886446886444E-2</v>
      </c>
      <c r="I102" s="8">
        <f>28/B102</f>
        <v>1.4568764568764565E-2</v>
      </c>
      <c r="J102" s="45">
        <f>32/B102</f>
        <v>1.6650016650016645E-2</v>
      </c>
      <c r="K102" s="91"/>
      <c r="M102" s="88"/>
    </row>
    <row r="103" spans="1:14" ht="15" thickBot="1" x14ac:dyDescent="0.35">
      <c r="A103" s="92" t="s">
        <v>62</v>
      </c>
      <c r="B103" s="93"/>
      <c r="C103" s="93"/>
      <c r="D103" s="93"/>
      <c r="E103" s="94"/>
      <c r="G103" s="92" t="s">
        <v>62</v>
      </c>
      <c r="H103" s="93"/>
      <c r="I103" s="93"/>
      <c r="J103" s="93"/>
      <c r="K103" s="94"/>
      <c r="M103" s="40" t="s">
        <v>62</v>
      </c>
      <c r="N103" s="59"/>
    </row>
    <row r="104" spans="1:14" ht="15" thickBot="1" x14ac:dyDescent="0.35">
      <c r="A104" s="7" t="s">
        <v>94</v>
      </c>
      <c r="B104" s="1" t="s">
        <v>63</v>
      </c>
      <c r="C104" s="1"/>
      <c r="D104" s="1"/>
      <c r="E104" s="1"/>
      <c r="G104" s="4"/>
      <c r="H104" s="5" t="s">
        <v>79</v>
      </c>
      <c r="I104" s="6" t="s">
        <v>80</v>
      </c>
      <c r="J104" s="43" t="s">
        <v>81</v>
      </c>
      <c r="K104" s="55" t="s">
        <v>83</v>
      </c>
      <c r="M104" s="88">
        <v>3</v>
      </c>
      <c r="N104" s="57" t="str">
        <f t="shared" ref="N104" si="26">IF(J105&lt;M104,"OK","NOK")</f>
        <v>OK</v>
      </c>
    </row>
    <row r="105" spans="1:14" ht="15" thickBot="1" x14ac:dyDescent="0.35">
      <c r="A105" s="2" t="s">
        <v>77</v>
      </c>
      <c r="B105" s="56">
        <f>C8</f>
        <v>403.20000000000005</v>
      </c>
      <c r="C105" s="56"/>
      <c r="D105" s="56"/>
      <c r="E105" s="56"/>
      <c r="G105" s="2" t="s">
        <v>95</v>
      </c>
      <c r="H105" s="2">
        <f>22/B105</f>
        <v>5.4563492063492057E-2</v>
      </c>
      <c r="I105" s="2">
        <f>28/B105</f>
        <v>6.9444444444444434E-2</v>
      </c>
      <c r="J105" s="44">
        <f>32/B105</f>
        <v>7.9365079365079361E-2</v>
      </c>
      <c r="K105" s="89">
        <v>0</v>
      </c>
      <c r="M105" s="88"/>
    </row>
    <row r="106" spans="1:14" ht="15" thickBot="1" x14ac:dyDescent="0.35">
      <c r="A106" s="2" t="s">
        <v>76</v>
      </c>
      <c r="B106" s="56">
        <f>D8</f>
        <v>448.00000000000006</v>
      </c>
      <c r="C106" s="56"/>
      <c r="D106" s="56"/>
      <c r="E106" s="56"/>
      <c r="G106" s="2" t="s">
        <v>96</v>
      </c>
      <c r="H106" s="2">
        <f>22/B106</f>
        <v>4.9107142857142849E-2</v>
      </c>
      <c r="I106" s="2">
        <f>28/B106</f>
        <v>6.2499999999999993E-2</v>
      </c>
      <c r="J106" s="44">
        <f>32/B106</f>
        <v>7.1428571428571425E-2</v>
      </c>
      <c r="K106" s="90"/>
      <c r="M106" s="88"/>
    </row>
    <row r="107" spans="1:14" ht="15" thickBot="1" x14ac:dyDescent="0.35">
      <c r="A107" s="2" t="s">
        <v>78</v>
      </c>
      <c r="B107" s="56">
        <f>E8</f>
        <v>492.80000000000013</v>
      </c>
      <c r="C107" s="56"/>
      <c r="D107" s="56"/>
      <c r="E107" s="56"/>
      <c r="G107" s="8" t="s">
        <v>97</v>
      </c>
      <c r="H107" s="8">
        <f>22/B107</f>
        <v>4.464285714285713E-2</v>
      </c>
      <c r="I107" s="8">
        <f>28/B107</f>
        <v>5.6818181818181802E-2</v>
      </c>
      <c r="J107" s="45">
        <f>32/B107</f>
        <v>6.4935064935064915E-2</v>
      </c>
      <c r="K107" s="91"/>
      <c r="M107" s="88"/>
    </row>
    <row r="108" spans="1:14" ht="15" thickBot="1" x14ac:dyDescent="0.35">
      <c r="A108" s="92" t="s">
        <v>64</v>
      </c>
      <c r="B108" s="93"/>
      <c r="C108" s="93"/>
      <c r="D108" s="93"/>
      <c r="E108" s="94"/>
      <c r="G108" s="92" t="s">
        <v>64</v>
      </c>
      <c r="H108" s="93"/>
      <c r="I108" s="93"/>
      <c r="J108" s="93"/>
      <c r="K108" s="94"/>
      <c r="M108" s="40" t="s">
        <v>64</v>
      </c>
      <c r="N108" s="59"/>
    </row>
    <row r="109" spans="1:14" ht="15" thickBot="1" x14ac:dyDescent="0.35">
      <c r="A109" s="7" t="s">
        <v>94</v>
      </c>
      <c r="B109" s="1" t="s">
        <v>65</v>
      </c>
      <c r="C109" s="1"/>
      <c r="D109" s="1"/>
      <c r="E109" s="1"/>
      <c r="G109" s="4"/>
      <c r="H109" s="5" t="s">
        <v>79</v>
      </c>
      <c r="I109" s="6" t="s">
        <v>80</v>
      </c>
      <c r="J109" s="43" t="s">
        <v>81</v>
      </c>
      <c r="K109" s="55" t="s">
        <v>83</v>
      </c>
      <c r="M109" s="88">
        <v>0.1</v>
      </c>
      <c r="N109" s="58" t="str">
        <f t="shared" ref="N109" si="27">IF(J110&lt;M109,"OK","NOK")</f>
        <v>NOK</v>
      </c>
    </row>
    <row r="110" spans="1:14" ht="15" thickBot="1" x14ac:dyDescent="0.35">
      <c r="A110" s="2" t="s">
        <v>77</v>
      </c>
      <c r="B110" s="56">
        <f>C14</f>
        <v>292.32</v>
      </c>
      <c r="C110" s="56"/>
      <c r="D110" s="56"/>
      <c r="E110" s="56"/>
      <c r="G110" s="2" t="s">
        <v>95</v>
      </c>
      <c r="H110" s="2">
        <f>22/B110</f>
        <v>7.5259989053092502E-2</v>
      </c>
      <c r="I110" s="2">
        <f>28/B110</f>
        <v>9.5785440613026823E-2</v>
      </c>
      <c r="J110" s="60">
        <f>32/B110</f>
        <v>0.10946907498631636</v>
      </c>
      <c r="K110" s="89">
        <v>0</v>
      </c>
      <c r="M110" s="88"/>
    </row>
    <row r="111" spans="1:14" ht="15" thickBot="1" x14ac:dyDescent="0.35">
      <c r="A111" s="2" t="s">
        <v>76</v>
      </c>
      <c r="B111" s="56">
        <f>D14</f>
        <v>324.8</v>
      </c>
      <c r="C111" s="56"/>
      <c r="D111" s="56"/>
      <c r="E111" s="56"/>
      <c r="G111" s="2" t="s">
        <v>96</v>
      </c>
      <c r="H111" s="2">
        <f>22/B111</f>
        <v>6.7733990147783252E-2</v>
      </c>
      <c r="I111" s="2">
        <f>28/B111</f>
        <v>8.620689655172413E-2</v>
      </c>
      <c r="J111" s="44">
        <f>32/B111</f>
        <v>9.852216748768472E-2</v>
      </c>
      <c r="K111" s="90"/>
      <c r="M111" s="88"/>
    </row>
    <row r="112" spans="1:14" ht="15" thickBot="1" x14ac:dyDescent="0.35">
      <c r="A112" s="2" t="s">
        <v>78</v>
      </c>
      <c r="B112" s="56">
        <f>E14</f>
        <v>357.28000000000003</v>
      </c>
      <c r="C112" s="56"/>
      <c r="D112" s="56"/>
      <c r="E112" s="56"/>
      <c r="G112" s="8" t="s">
        <v>97</v>
      </c>
      <c r="H112" s="8">
        <f>22/B112</f>
        <v>6.157635467980295E-2</v>
      </c>
      <c r="I112" s="8">
        <f>28/B112</f>
        <v>7.8369905956112845E-2</v>
      </c>
      <c r="J112" s="45">
        <f>32/B112</f>
        <v>8.9565606806986109E-2</v>
      </c>
      <c r="K112" s="91"/>
      <c r="M112" s="88"/>
    </row>
    <row r="113" spans="1:14" ht="15" thickBot="1" x14ac:dyDescent="0.35">
      <c r="A113" s="92" t="s">
        <v>66</v>
      </c>
      <c r="B113" s="93"/>
      <c r="C113" s="93"/>
      <c r="D113" s="93"/>
      <c r="E113" s="94"/>
      <c r="G113" s="92" t="s">
        <v>66</v>
      </c>
      <c r="H113" s="93"/>
      <c r="I113" s="93"/>
      <c r="J113" s="93"/>
      <c r="K113" s="94"/>
      <c r="M113" s="40" t="s">
        <v>66</v>
      </c>
      <c r="N113" s="59"/>
    </row>
    <row r="114" spans="1:14" ht="15" thickBot="1" x14ac:dyDescent="0.35">
      <c r="A114" s="7" t="s">
        <v>94</v>
      </c>
      <c r="B114" s="1" t="s">
        <v>67</v>
      </c>
      <c r="C114" s="1"/>
      <c r="D114" s="1"/>
      <c r="E114" s="1"/>
      <c r="G114" s="4"/>
      <c r="H114" s="5" t="s">
        <v>79</v>
      </c>
      <c r="I114" s="6" t="s">
        <v>80</v>
      </c>
      <c r="J114" s="43" t="s">
        <v>81</v>
      </c>
      <c r="K114" s="55" t="s">
        <v>83</v>
      </c>
      <c r="M114" s="88">
        <v>0.2</v>
      </c>
      <c r="N114" s="57" t="str">
        <f t="shared" ref="N114" si="28">IF(J115&lt;M114,"OK","NOK")</f>
        <v>OK</v>
      </c>
    </row>
    <row r="115" spans="1:14" ht="15" thickBot="1" x14ac:dyDescent="0.35">
      <c r="A115" s="2" t="s">
        <v>77</v>
      </c>
      <c r="B115" s="56">
        <f>C14</f>
        <v>292.32</v>
      </c>
      <c r="C115" s="56"/>
      <c r="D115" s="56"/>
      <c r="E115" s="56"/>
      <c r="G115" s="2" t="s">
        <v>95</v>
      </c>
      <c r="H115" s="2">
        <f>22/B115</f>
        <v>7.5259989053092502E-2</v>
      </c>
      <c r="I115" s="2">
        <f>28/B115</f>
        <v>9.5785440613026823E-2</v>
      </c>
      <c r="J115" s="44">
        <f>32/B115</f>
        <v>0.10946907498631636</v>
      </c>
      <c r="K115" s="89">
        <v>0</v>
      </c>
      <c r="M115" s="88"/>
    </row>
    <row r="116" spans="1:14" ht="15" thickBot="1" x14ac:dyDescent="0.35">
      <c r="A116" s="2" t="s">
        <v>76</v>
      </c>
      <c r="B116" s="56">
        <f>D14</f>
        <v>324.8</v>
      </c>
      <c r="C116" s="56"/>
      <c r="D116" s="56"/>
      <c r="E116" s="56"/>
      <c r="G116" s="2" t="s">
        <v>96</v>
      </c>
      <c r="H116" s="2">
        <f>22/B116</f>
        <v>6.7733990147783252E-2</v>
      </c>
      <c r="I116" s="2">
        <f>28/B116</f>
        <v>8.620689655172413E-2</v>
      </c>
      <c r="J116" s="44">
        <f>32/B116</f>
        <v>9.852216748768472E-2</v>
      </c>
      <c r="K116" s="90"/>
      <c r="M116" s="88"/>
    </row>
    <row r="117" spans="1:14" ht="15" thickBot="1" x14ac:dyDescent="0.35">
      <c r="A117" s="2" t="s">
        <v>78</v>
      </c>
      <c r="B117" s="56">
        <f>E14</f>
        <v>357.28000000000003</v>
      </c>
      <c r="C117" s="56"/>
      <c r="D117" s="56"/>
      <c r="E117" s="56"/>
      <c r="G117" s="8" t="s">
        <v>97</v>
      </c>
      <c r="H117" s="8">
        <f>22/B117</f>
        <v>6.157635467980295E-2</v>
      </c>
      <c r="I117" s="8">
        <f>28/B117</f>
        <v>7.8369905956112845E-2</v>
      </c>
      <c r="J117" s="45">
        <f>32/B117</f>
        <v>8.9565606806986109E-2</v>
      </c>
      <c r="K117" s="91"/>
      <c r="M117" s="88"/>
    </row>
    <row r="118" spans="1:14" ht="15" thickBot="1" x14ac:dyDescent="0.35">
      <c r="A118" s="92" t="s">
        <v>68</v>
      </c>
      <c r="B118" s="93"/>
      <c r="C118" s="93"/>
      <c r="D118" s="93"/>
      <c r="E118" s="94"/>
      <c r="G118" s="92" t="s">
        <v>68</v>
      </c>
      <c r="H118" s="93"/>
      <c r="I118" s="93"/>
      <c r="J118" s="93"/>
      <c r="K118" s="94"/>
      <c r="M118" s="40" t="s">
        <v>68</v>
      </c>
      <c r="N118" s="59"/>
    </row>
    <row r="119" spans="1:14" ht="15" thickBot="1" x14ac:dyDescent="0.35">
      <c r="A119" s="7" t="s">
        <v>94</v>
      </c>
      <c r="B119" s="1" t="s">
        <v>47</v>
      </c>
      <c r="C119" s="1"/>
      <c r="D119" s="1"/>
      <c r="E119" s="1"/>
      <c r="G119" s="4"/>
      <c r="H119" s="5" t="s">
        <v>79</v>
      </c>
      <c r="I119" s="6" t="s">
        <v>80</v>
      </c>
      <c r="J119" s="43" t="s">
        <v>81</v>
      </c>
      <c r="K119" s="55" t="s">
        <v>83</v>
      </c>
      <c r="M119" s="88">
        <v>0.1</v>
      </c>
      <c r="N119" s="57" t="str">
        <f t="shared" ref="N119" si="29">IF(J120&lt;M119,"OK","NOK")</f>
        <v>OK</v>
      </c>
    </row>
    <row r="120" spans="1:14" ht="15" thickBot="1" x14ac:dyDescent="0.35">
      <c r="A120" s="2" t="s">
        <v>77</v>
      </c>
      <c r="B120" s="56">
        <f>C5</f>
        <v>1572.4800000000002</v>
      </c>
      <c r="C120" s="56"/>
      <c r="D120" s="56"/>
      <c r="E120" s="56"/>
      <c r="G120" s="2" t="s">
        <v>95</v>
      </c>
      <c r="H120" s="2">
        <f>(22-K$120)/B120</f>
        <v>1.3609076109076105E-2</v>
      </c>
      <c r="I120" s="2">
        <f>(28-K$120)/B120</f>
        <v>1.7424704924704919E-2</v>
      </c>
      <c r="J120" s="44">
        <f>(32-K$120)/B120</f>
        <v>1.9968457468457466E-2</v>
      </c>
      <c r="K120" s="89">
        <v>0.6</v>
      </c>
      <c r="M120" s="88"/>
    </row>
    <row r="121" spans="1:14" ht="15" thickBot="1" x14ac:dyDescent="0.35">
      <c r="A121" s="2" t="s">
        <v>76</v>
      </c>
      <c r="B121" s="56">
        <f>D5</f>
        <v>1747.2000000000003</v>
      </c>
      <c r="C121" s="56"/>
      <c r="D121" s="56"/>
      <c r="E121" s="56"/>
      <c r="G121" s="2" t="s">
        <v>96</v>
      </c>
      <c r="H121" s="2">
        <f>(22-K$120)/B121</f>
        <v>1.2248168498168496E-2</v>
      </c>
      <c r="I121" s="2">
        <f>(28-K$120)/B121</f>
        <v>1.5682234432234429E-2</v>
      </c>
      <c r="J121" s="44">
        <f>(32-K$120)/B121</f>
        <v>1.7971611721611717E-2</v>
      </c>
      <c r="K121" s="90"/>
      <c r="M121" s="88"/>
    </row>
    <row r="122" spans="1:14" ht="15" thickBot="1" x14ac:dyDescent="0.35">
      <c r="A122" s="2" t="s">
        <v>78</v>
      </c>
      <c r="B122" s="56">
        <f>E5</f>
        <v>1921.9200000000005</v>
      </c>
      <c r="C122" s="56"/>
      <c r="D122" s="56"/>
      <c r="E122" s="56"/>
      <c r="G122" s="8" t="s">
        <v>97</v>
      </c>
      <c r="H122" s="2">
        <f>(22-K$120)/B122</f>
        <v>1.1134698634698631E-2</v>
      </c>
      <c r="I122" s="2">
        <f>(28-K$120)/B122</f>
        <v>1.4256576756576753E-2</v>
      </c>
      <c r="J122" s="44">
        <f>(32-K$120)/B122</f>
        <v>1.6337828837828833E-2</v>
      </c>
      <c r="K122" s="91"/>
      <c r="M122" s="88"/>
    </row>
    <row r="123" spans="1:14" ht="15" thickBot="1" x14ac:dyDescent="0.35">
      <c r="A123" s="92" t="s">
        <v>69</v>
      </c>
      <c r="B123" s="93"/>
      <c r="C123" s="93"/>
      <c r="D123" s="93"/>
      <c r="E123" s="94"/>
      <c r="G123" s="92" t="s">
        <v>69</v>
      </c>
      <c r="H123" s="93"/>
      <c r="I123" s="93"/>
      <c r="J123" s="93"/>
      <c r="K123" s="94"/>
      <c r="M123" s="40" t="s">
        <v>69</v>
      </c>
      <c r="N123" s="59"/>
    </row>
    <row r="124" spans="1:14" ht="15" thickBot="1" x14ac:dyDescent="0.35">
      <c r="A124" s="7" t="s">
        <v>94</v>
      </c>
      <c r="B124" s="1" t="s">
        <v>49</v>
      </c>
      <c r="C124" s="1"/>
      <c r="D124" s="1"/>
      <c r="E124" s="1"/>
      <c r="G124" s="4"/>
      <c r="H124" s="5" t="s">
        <v>79</v>
      </c>
      <c r="I124" s="6" t="s">
        <v>80</v>
      </c>
      <c r="J124" s="43" t="s">
        <v>81</v>
      </c>
      <c r="K124" s="55" t="s">
        <v>83</v>
      </c>
      <c r="M124" s="88">
        <v>0.1</v>
      </c>
      <c r="N124" s="57" t="str">
        <f t="shared" ref="N124" si="30">IF(J125&lt;M124,"OK","NOK")</f>
        <v>OK</v>
      </c>
    </row>
    <row r="125" spans="1:14" ht="15" thickBot="1" x14ac:dyDescent="0.35">
      <c r="A125" s="2" t="s">
        <v>77</v>
      </c>
      <c r="B125" s="56">
        <f>C5</f>
        <v>1572.4800000000002</v>
      </c>
      <c r="C125" s="56"/>
      <c r="D125" s="56"/>
      <c r="E125" s="56"/>
      <c r="G125" s="2" t="s">
        <v>95</v>
      </c>
      <c r="H125" s="2">
        <f>(22-K$125)/B125</f>
        <v>1.3609076109076105E-2</v>
      </c>
      <c r="I125" s="2">
        <f>(28-K$125)/B125</f>
        <v>1.7424704924704919E-2</v>
      </c>
      <c r="J125" s="44">
        <f>(32-K$125)/B125</f>
        <v>1.9968457468457466E-2</v>
      </c>
      <c r="K125" s="89">
        <v>0.6</v>
      </c>
      <c r="M125" s="88"/>
    </row>
    <row r="126" spans="1:14" ht="15" thickBot="1" x14ac:dyDescent="0.35">
      <c r="A126" s="2" t="s">
        <v>76</v>
      </c>
      <c r="B126" s="56">
        <f>D5</f>
        <v>1747.2000000000003</v>
      </c>
      <c r="C126" s="56"/>
      <c r="D126" s="56"/>
      <c r="E126" s="56"/>
      <c r="G126" s="2" t="s">
        <v>96</v>
      </c>
      <c r="H126" s="2">
        <f>(22-K$125)/B126</f>
        <v>1.2248168498168496E-2</v>
      </c>
      <c r="I126" s="2">
        <f>(28-K$125)/B126</f>
        <v>1.5682234432234429E-2</v>
      </c>
      <c r="J126" s="44">
        <f>(32-K$125)/B126</f>
        <v>1.7971611721611717E-2</v>
      </c>
      <c r="K126" s="90"/>
      <c r="M126" s="88"/>
    </row>
    <row r="127" spans="1:14" ht="15" thickBot="1" x14ac:dyDescent="0.35">
      <c r="A127" s="2" t="s">
        <v>78</v>
      </c>
      <c r="B127" s="56">
        <f>E5</f>
        <v>1921.9200000000005</v>
      </c>
      <c r="C127" s="56"/>
      <c r="D127" s="56"/>
      <c r="E127" s="56"/>
      <c r="G127" s="8" t="s">
        <v>97</v>
      </c>
      <c r="H127" s="2">
        <f>(22-K$125)/B127</f>
        <v>1.1134698634698631E-2</v>
      </c>
      <c r="I127" s="2">
        <f>(28-K$125)/B127</f>
        <v>1.4256576756576753E-2</v>
      </c>
      <c r="J127" s="44">
        <f>(32-K$125)/B127</f>
        <v>1.6337828837828833E-2</v>
      </c>
      <c r="K127" s="91"/>
      <c r="M127" s="88"/>
    </row>
    <row r="128" spans="1:14" ht="15.75" customHeight="1" thickBot="1" x14ac:dyDescent="0.35">
      <c r="A128" s="92" t="s">
        <v>70</v>
      </c>
      <c r="B128" s="93"/>
      <c r="C128" s="93"/>
      <c r="D128" s="93"/>
      <c r="E128" s="94"/>
      <c r="G128" s="92" t="s">
        <v>70</v>
      </c>
      <c r="H128" s="93"/>
      <c r="I128" s="93"/>
      <c r="J128" s="93"/>
      <c r="K128" s="94"/>
      <c r="M128" s="39" t="s">
        <v>70</v>
      </c>
      <c r="N128" s="59"/>
    </row>
    <row r="129" spans="1:14" ht="15" thickBot="1" x14ac:dyDescent="0.35">
      <c r="A129" s="7" t="s">
        <v>94</v>
      </c>
      <c r="B129" s="1" t="s">
        <v>41</v>
      </c>
      <c r="C129" s="1"/>
      <c r="D129" s="1"/>
      <c r="E129" s="1"/>
      <c r="G129" s="4"/>
      <c r="H129" s="5" t="s">
        <v>79</v>
      </c>
      <c r="I129" s="6" t="s">
        <v>80</v>
      </c>
      <c r="J129" s="43" t="s">
        <v>81</v>
      </c>
      <c r="K129" s="55" t="s">
        <v>83</v>
      </c>
      <c r="M129" s="88">
        <v>0.1</v>
      </c>
      <c r="N129" s="57" t="str">
        <f t="shared" ref="N129" si="31">IF(J130&lt;M129,"OK","NOK")</f>
        <v>OK</v>
      </c>
    </row>
    <row r="130" spans="1:14" ht="15" thickBot="1" x14ac:dyDescent="0.35">
      <c r="A130" s="2" t="s">
        <v>77</v>
      </c>
      <c r="B130" s="56">
        <f>C5</f>
        <v>1572.4800000000002</v>
      </c>
      <c r="C130" s="56"/>
      <c r="D130" s="56"/>
      <c r="E130" s="56"/>
      <c r="G130" s="2" t="s">
        <v>95</v>
      </c>
      <c r="H130" s="2">
        <f>(22-K$130)/$B130</f>
        <v>1.3609076109076105E-2</v>
      </c>
      <c r="I130" s="2">
        <f>(28-K$130)/$B130</f>
        <v>1.7424704924704919E-2</v>
      </c>
      <c r="J130" s="44">
        <f>(32-K$130)/$B130</f>
        <v>1.9968457468457466E-2</v>
      </c>
      <c r="K130" s="89">
        <v>0.6</v>
      </c>
      <c r="M130" s="88"/>
    </row>
    <row r="131" spans="1:14" ht="15" thickBot="1" x14ac:dyDescent="0.35">
      <c r="A131" s="2" t="s">
        <v>76</v>
      </c>
      <c r="B131" s="56">
        <f>D5</f>
        <v>1747.2000000000003</v>
      </c>
      <c r="C131" s="56"/>
      <c r="D131" s="56"/>
      <c r="E131" s="56"/>
      <c r="G131" s="2" t="s">
        <v>96</v>
      </c>
      <c r="H131" s="2">
        <f>(22-K$130)/$B131</f>
        <v>1.2248168498168496E-2</v>
      </c>
      <c r="I131" s="2">
        <f>(28-K$130)/$B131</f>
        <v>1.5682234432234429E-2</v>
      </c>
      <c r="J131" s="44">
        <f>(32-K$130)/$B131</f>
        <v>1.7971611721611717E-2</v>
      </c>
      <c r="K131" s="90"/>
      <c r="M131" s="88"/>
    </row>
    <row r="132" spans="1:14" ht="15" thickBot="1" x14ac:dyDescent="0.35">
      <c r="A132" s="2" t="s">
        <v>78</v>
      </c>
      <c r="B132" s="56">
        <f>E5</f>
        <v>1921.9200000000005</v>
      </c>
      <c r="C132" s="56"/>
      <c r="D132" s="56"/>
      <c r="E132" s="56"/>
      <c r="G132" s="8" t="s">
        <v>97</v>
      </c>
      <c r="H132" s="2">
        <f>(22-K$130)/$B132</f>
        <v>1.1134698634698631E-2</v>
      </c>
      <c r="I132" s="2">
        <f>(28-K$130)/$B132</f>
        <v>1.4256576756576753E-2</v>
      </c>
      <c r="J132" s="44">
        <f>(32-K$130)/$B132</f>
        <v>1.6337828837828833E-2</v>
      </c>
      <c r="K132" s="91"/>
      <c r="M132" s="88"/>
    </row>
    <row r="133" spans="1:14" ht="15" thickBot="1" x14ac:dyDescent="0.35">
      <c r="A133" s="92" t="s">
        <v>71</v>
      </c>
      <c r="B133" s="93"/>
      <c r="C133" s="93"/>
      <c r="D133" s="93"/>
      <c r="E133" s="94"/>
      <c r="G133" s="92" t="s">
        <v>71</v>
      </c>
      <c r="H133" s="93"/>
      <c r="I133" s="93"/>
      <c r="J133" s="93"/>
      <c r="K133" s="94"/>
      <c r="M133" s="40" t="s">
        <v>71</v>
      </c>
      <c r="N133" s="59"/>
    </row>
    <row r="134" spans="1:14" ht="15" thickBot="1" x14ac:dyDescent="0.35">
      <c r="A134" s="7" t="s">
        <v>94</v>
      </c>
      <c r="B134" s="1" t="s">
        <v>72</v>
      </c>
      <c r="C134" s="1" t="s">
        <v>73</v>
      </c>
      <c r="D134" s="1"/>
      <c r="E134" s="1"/>
      <c r="G134" s="4"/>
      <c r="H134" s="5" t="s">
        <v>79</v>
      </c>
      <c r="I134" s="6" t="s">
        <v>80</v>
      </c>
      <c r="J134" s="43" t="s">
        <v>81</v>
      </c>
      <c r="K134" s="55" t="s">
        <v>83</v>
      </c>
      <c r="M134" s="88">
        <v>0.2</v>
      </c>
      <c r="N134" s="58" t="str">
        <f t="shared" ref="N134" si="32">IF(J135&lt;M134,"OK","NOK")</f>
        <v>NOK</v>
      </c>
    </row>
    <row r="135" spans="1:14" ht="15" thickBot="1" x14ac:dyDescent="0.35">
      <c r="A135" s="2" t="s">
        <v>77</v>
      </c>
      <c r="B135" s="56">
        <f>C14</f>
        <v>292.32</v>
      </c>
      <c r="C135" s="56">
        <f>C14</f>
        <v>292.32</v>
      </c>
      <c r="D135" s="56"/>
      <c r="E135" s="56"/>
      <c r="G135" s="2" t="s">
        <v>95</v>
      </c>
      <c r="H135" s="2">
        <f>22/$B135+22/$C135</f>
        <v>0.150519978106185</v>
      </c>
      <c r="I135" s="2">
        <f>28/$B135+28/$C135</f>
        <v>0.19157088122605365</v>
      </c>
      <c r="J135" s="60">
        <f>32/$B135+32/$C135</f>
        <v>0.21893814997263272</v>
      </c>
      <c r="K135" s="89">
        <v>0</v>
      </c>
      <c r="M135" s="88"/>
    </row>
    <row r="136" spans="1:14" ht="15" thickBot="1" x14ac:dyDescent="0.35">
      <c r="A136" s="2" t="s">
        <v>76</v>
      </c>
      <c r="B136" s="56">
        <f>D14</f>
        <v>324.8</v>
      </c>
      <c r="C136" s="56">
        <f>D14</f>
        <v>324.8</v>
      </c>
      <c r="D136" s="56"/>
      <c r="E136" s="56"/>
      <c r="G136" s="2" t="s">
        <v>96</v>
      </c>
      <c r="H136" s="2">
        <f>22/$B136+22/$C136</f>
        <v>0.1354679802955665</v>
      </c>
      <c r="I136" s="2">
        <f>28/$B136+28/$C136</f>
        <v>0.17241379310344826</v>
      </c>
      <c r="J136" s="44">
        <f>32/$B136+32/$C136</f>
        <v>0.19704433497536944</v>
      </c>
      <c r="K136" s="90"/>
      <c r="M136" s="88"/>
    </row>
    <row r="137" spans="1:14" ht="15" thickBot="1" x14ac:dyDescent="0.35">
      <c r="A137" s="2" t="s">
        <v>78</v>
      </c>
      <c r="B137" s="56">
        <f>E14</f>
        <v>357.28000000000003</v>
      </c>
      <c r="C137" s="56">
        <f>E14</f>
        <v>357.28000000000003</v>
      </c>
      <c r="D137" s="56"/>
      <c r="E137" s="56"/>
      <c r="G137" s="8" t="s">
        <v>97</v>
      </c>
      <c r="H137" s="2">
        <f>22/$B137+22/$C137</f>
        <v>0.1231527093596059</v>
      </c>
      <c r="I137" s="2">
        <f>28/$B137+28/$C137</f>
        <v>0.15673981191222569</v>
      </c>
      <c r="J137" s="44">
        <f>32/$B137+32/$C137</f>
        <v>0.17913121361397222</v>
      </c>
      <c r="K137" s="91"/>
      <c r="M137" s="88"/>
    </row>
    <row r="138" spans="1:14" ht="15" thickBot="1" x14ac:dyDescent="0.35">
      <c r="A138" s="92" t="s">
        <v>74</v>
      </c>
      <c r="B138" s="93"/>
      <c r="C138" s="93"/>
      <c r="D138" s="93"/>
      <c r="E138" s="94"/>
      <c r="G138" s="92" t="s">
        <v>74</v>
      </c>
      <c r="H138" s="93"/>
      <c r="I138" s="93"/>
      <c r="J138" s="93"/>
      <c r="K138" s="94"/>
      <c r="M138" s="40" t="s">
        <v>74</v>
      </c>
      <c r="N138" s="59"/>
    </row>
    <row r="139" spans="1:14" ht="15" thickBot="1" x14ac:dyDescent="0.35">
      <c r="A139" s="7" t="s">
        <v>94</v>
      </c>
      <c r="B139" s="1" t="s">
        <v>51</v>
      </c>
      <c r="C139" s="1"/>
      <c r="D139" s="1"/>
      <c r="E139" s="1"/>
      <c r="G139" s="4"/>
      <c r="H139" s="5" t="s">
        <v>79</v>
      </c>
      <c r="I139" s="6" t="s">
        <v>80</v>
      </c>
      <c r="J139" s="43" t="s">
        <v>81</v>
      </c>
      <c r="K139" s="55" t="s">
        <v>83</v>
      </c>
      <c r="M139" s="88">
        <v>0.1</v>
      </c>
      <c r="N139" s="58" t="str">
        <f t="shared" ref="N139" si="33">IF(J140&lt;M139,"OK","NOK")</f>
        <v>NOK</v>
      </c>
    </row>
    <row r="140" spans="1:14" ht="15" thickBot="1" x14ac:dyDescent="0.35">
      <c r="A140" s="2" t="s">
        <v>77</v>
      </c>
      <c r="B140" s="56">
        <f>C13</f>
        <v>292.32</v>
      </c>
      <c r="C140" s="56"/>
      <c r="D140" s="56"/>
      <c r="E140" s="56"/>
      <c r="G140" s="2" t="s">
        <v>95</v>
      </c>
      <c r="H140" s="2">
        <f>(22-K$140)/B140</f>
        <v>7.2865353037766839E-2</v>
      </c>
      <c r="I140" s="2">
        <f>(28-K$140)/B140</f>
        <v>9.339080459770116E-2</v>
      </c>
      <c r="J140" s="60">
        <f>(32-K$140)/B140</f>
        <v>0.1070744389709907</v>
      </c>
      <c r="K140" s="89">
        <v>0.7</v>
      </c>
      <c r="M140" s="88"/>
    </row>
    <row r="141" spans="1:14" ht="15" thickBot="1" x14ac:dyDescent="0.35">
      <c r="A141" s="2" t="s">
        <v>76</v>
      </c>
      <c r="B141" s="56">
        <f>D13</f>
        <v>324.8</v>
      </c>
      <c r="C141" s="56"/>
      <c r="D141" s="56"/>
      <c r="E141" s="56"/>
      <c r="G141" s="2" t="s">
        <v>96</v>
      </c>
      <c r="H141" s="2">
        <f t="shared" ref="H141:H142" si="34">(22-K$140)/B141</f>
        <v>6.5578817733990144E-2</v>
      </c>
      <c r="I141" s="2">
        <f t="shared" ref="I141:I142" si="35">(28-K$140)/B141</f>
        <v>8.4051724137931036E-2</v>
      </c>
      <c r="J141" s="44">
        <f t="shared" ref="J141:J142" si="36">(32-K$140)/B141</f>
        <v>9.6366995073891626E-2</v>
      </c>
      <c r="K141" s="90"/>
      <c r="M141" s="88"/>
    </row>
    <row r="142" spans="1:14" ht="15" thickBot="1" x14ac:dyDescent="0.35">
      <c r="A142" s="2" t="s">
        <v>78</v>
      </c>
      <c r="B142" s="56">
        <f>E13</f>
        <v>357.28000000000003</v>
      </c>
      <c r="C142" s="56"/>
      <c r="D142" s="56"/>
      <c r="E142" s="56"/>
      <c r="G142" s="8" t="s">
        <v>97</v>
      </c>
      <c r="H142" s="2">
        <f t="shared" si="34"/>
        <v>5.9617107030900132E-2</v>
      </c>
      <c r="I142" s="2">
        <f t="shared" si="35"/>
        <v>7.6410658307210028E-2</v>
      </c>
      <c r="J142" s="44">
        <f t="shared" si="36"/>
        <v>8.7606359158083291E-2</v>
      </c>
      <c r="K142" s="91"/>
      <c r="M142" s="88"/>
    </row>
    <row r="143" spans="1:14" ht="15" thickBot="1" x14ac:dyDescent="0.35">
      <c r="A143" s="92" t="s">
        <v>75</v>
      </c>
      <c r="B143" s="93"/>
      <c r="C143" s="93"/>
      <c r="D143" s="93"/>
      <c r="E143" s="94"/>
      <c r="G143" s="92" t="s">
        <v>75</v>
      </c>
      <c r="H143" s="93"/>
      <c r="I143" s="93"/>
      <c r="J143" s="93"/>
      <c r="K143" s="94"/>
      <c r="M143" s="40" t="s">
        <v>75</v>
      </c>
      <c r="N143" s="59"/>
    </row>
    <row r="144" spans="1:14" ht="15" thickBot="1" x14ac:dyDescent="0.35">
      <c r="A144" s="7" t="s">
        <v>94</v>
      </c>
      <c r="B144" s="1" t="s">
        <v>65</v>
      </c>
      <c r="C144" s="1"/>
      <c r="D144" s="1"/>
      <c r="E144" s="1"/>
      <c r="G144" s="4"/>
      <c r="H144" s="5" t="s">
        <v>79</v>
      </c>
      <c r="I144" s="6" t="s">
        <v>80</v>
      </c>
      <c r="J144" s="43" t="s">
        <v>81</v>
      </c>
      <c r="K144" s="55" t="s">
        <v>83</v>
      </c>
      <c r="M144" s="88">
        <v>3</v>
      </c>
      <c r="N144" s="57" t="str">
        <f t="shared" ref="N144" si="37">IF(J145&lt;M144,"OK","NOK")</f>
        <v>OK</v>
      </c>
    </row>
    <row r="145" spans="1:13" ht="15" thickBot="1" x14ac:dyDescent="0.35">
      <c r="A145" s="2" t="s">
        <v>77</v>
      </c>
      <c r="B145" s="56">
        <f>C14</f>
        <v>292.32</v>
      </c>
      <c r="C145" s="56"/>
      <c r="D145" s="56"/>
      <c r="E145" s="56"/>
      <c r="G145" s="2" t="s">
        <v>95</v>
      </c>
      <c r="H145" s="2">
        <f>22/B145</f>
        <v>7.5259989053092502E-2</v>
      </c>
      <c r="I145" s="2">
        <f>28/B145</f>
        <v>9.5785440613026823E-2</v>
      </c>
      <c r="J145" s="44">
        <f>32/B145</f>
        <v>0.10946907498631636</v>
      </c>
      <c r="K145" s="89">
        <v>0</v>
      </c>
      <c r="M145" s="88"/>
    </row>
    <row r="146" spans="1:13" ht="15" thickBot="1" x14ac:dyDescent="0.35">
      <c r="A146" s="2" t="s">
        <v>76</v>
      </c>
      <c r="B146" s="56">
        <f>D14</f>
        <v>324.8</v>
      </c>
      <c r="C146" s="56"/>
      <c r="D146" s="56"/>
      <c r="E146" s="56"/>
      <c r="G146" s="2" t="s">
        <v>96</v>
      </c>
      <c r="H146" s="2">
        <f>22/B146</f>
        <v>6.7733990147783252E-2</v>
      </c>
      <c r="I146" s="2">
        <f>28/B146</f>
        <v>8.620689655172413E-2</v>
      </c>
      <c r="J146" s="44">
        <f>32/B146</f>
        <v>9.852216748768472E-2</v>
      </c>
      <c r="K146" s="90"/>
      <c r="M146" s="88"/>
    </row>
    <row r="147" spans="1:13" ht="15" thickBot="1" x14ac:dyDescent="0.35">
      <c r="A147" s="2" t="s">
        <v>78</v>
      </c>
      <c r="B147" s="56">
        <f>E14</f>
        <v>357.28000000000003</v>
      </c>
      <c r="C147" s="56"/>
      <c r="D147" s="56"/>
      <c r="E147" s="56"/>
      <c r="G147" s="2" t="s">
        <v>97</v>
      </c>
      <c r="H147" s="2">
        <f>22/B147</f>
        <v>6.157635467980295E-2</v>
      </c>
      <c r="I147" s="2">
        <f>28/B147</f>
        <v>7.8369905956112845E-2</v>
      </c>
      <c r="J147" s="44">
        <f>32/B147</f>
        <v>8.9565606806986109E-2</v>
      </c>
      <c r="K147" s="91"/>
      <c r="M147" s="88"/>
    </row>
  </sheetData>
  <mergeCells count="110">
    <mergeCell ref="M139:M142"/>
    <mergeCell ref="K140:K142"/>
    <mergeCell ref="A143:E143"/>
    <mergeCell ref="G143:K143"/>
    <mergeCell ref="M144:M147"/>
    <mergeCell ref="K145:K147"/>
    <mergeCell ref="A133:E133"/>
    <mergeCell ref="G133:K133"/>
    <mergeCell ref="M134:M137"/>
    <mergeCell ref="K135:K137"/>
    <mergeCell ref="A138:E138"/>
    <mergeCell ref="G138:K138"/>
    <mergeCell ref="M124:M127"/>
    <mergeCell ref="K125:K127"/>
    <mergeCell ref="A128:E128"/>
    <mergeCell ref="G128:K128"/>
    <mergeCell ref="M129:M132"/>
    <mergeCell ref="K130:K132"/>
    <mergeCell ref="A118:E118"/>
    <mergeCell ref="G118:K118"/>
    <mergeCell ref="M119:M122"/>
    <mergeCell ref="K120:K122"/>
    <mergeCell ref="A123:E123"/>
    <mergeCell ref="G123:K123"/>
    <mergeCell ref="M109:M112"/>
    <mergeCell ref="K110:K112"/>
    <mergeCell ref="A113:E113"/>
    <mergeCell ref="G113:K113"/>
    <mergeCell ref="M114:M117"/>
    <mergeCell ref="K115:K117"/>
    <mergeCell ref="A103:E103"/>
    <mergeCell ref="G103:K103"/>
    <mergeCell ref="M104:M107"/>
    <mergeCell ref="K105:K107"/>
    <mergeCell ref="A108:E108"/>
    <mergeCell ref="G108:K108"/>
    <mergeCell ref="M94:M97"/>
    <mergeCell ref="K95:K97"/>
    <mergeCell ref="A98:E98"/>
    <mergeCell ref="G98:K98"/>
    <mergeCell ref="M99:M102"/>
    <mergeCell ref="K100:K102"/>
    <mergeCell ref="A88:E88"/>
    <mergeCell ref="G88:K88"/>
    <mergeCell ref="M89:M92"/>
    <mergeCell ref="K90:K92"/>
    <mergeCell ref="A93:E93"/>
    <mergeCell ref="G93:K93"/>
    <mergeCell ref="M79:M82"/>
    <mergeCell ref="K80:K82"/>
    <mergeCell ref="A83:E83"/>
    <mergeCell ref="G83:K83"/>
    <mergeCell ref="M84:M87"/>
    <mergeCell ref="K85:K87"/>
    <mergeCell ref="A73:E73"/>
    <mergeCell ref="G73:K73"/>
    <mergeCell ref="M74:M77"/>
    <mergeCell ref="K75:K77"/>
    <mergeCell ref="A78:E78"/>
    <mergeCell ref="G78:K78"/>
    <mergeCell ref="M64:M67"/>
    <mergeCell ref="K65:K67"/>
    <mergeCell ref="A68:E68"/>
    <mergeCell ref="G68:K68"/>
    <mergeCell ref="M69:M72"/>
    <mergeCell ref="K70:K72"/>
    <mergeCell ref="A58:E58"/>
    <mergeCell ref="G58:K58"/>
    <mergeCell ref="M59:M62"/>
    <mergeCell ref="K60:K62"/>
    <mergeCell ref="A63:E63"/>
    <mergeCell ref="G63:K63"/>
    <mergeCell ref="M49:M52"/>
    <mergeCell ref="K50:K52"/>
    <mergeCell ref="A53:E53"/>
    <mergeCell ref="G53:K53"/>
    <mergeCell ref="M54:M57"/>
    <mergeCell ref="K55:K57"/>
    <mergeCell ref="A43:E43"/>
    <mergeCell ref="G43:K43"/>
    <mergeCell ref="M44:M47"/>
    <mergeCell ref="K45:K47"/>
    <mergeCell ref="A48:E48"/>
    <mergeCell ref="G48:K48"/>
    <mergeCell ref="M34:M37"/>
    <mergeCell ref="K35:K37"/>
    <mergeCell ref="A38:E38"/>
    <mergeCell ref="G38:K38"/>
    <mergeCell ref="M39:M42"/>
    <mergeCell ref="K40:K42"/>
    <mergeCell ref="A28:E28"/>
    <mergeCell ref="G28:K28"/>
    <mergeCell ref="M29:M32"/>
    <mergeCell ref="K30:K32"/>
    <mergeCell ref="A33:E33"/>
    <mergeCell ref="G33:K33"/>
    <mergeCell ref="M19:M22"/>
    <mergeCell ref="K20:K22"/>
    <mergeCell ref="A23:E23"/>
    <mergeCell ref="G23:K23"/>
    <mergeCell ref="M24:M27"/>
    <mergeCell ref="K25:K27"/>
    <mergeCell ref="A1:E1"/>
    <mergeCell ref="G1:H1"/>
    <mergeCell ref="G2:H2"/>
    <mergeCell ref="A17:E17"/>
    <mergeCell ref="G17:K17"/>
    <mergeCell ref="A18:E18"/>
    <mergeCell ref="G18:K18"/>
    <mergeCell ref="G5:H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3FA07-F249-48A1-9FD6-9F2B117DCADC}">
  <dimension ref="A1:N147"/>
  <sheetViews>
    <sheetView topLeftCell="A92" zoomScale="85" zoomScaleNormal="85" workbookViewId="0">
      <selection activeCell="N134" sqref="N134"/>
    </sheetView>
  </sheetViews>
  <sheetFormatPr baseColWidth="10" defaultColWidth="11.44140625" defaultRowHeight="14.4" x14ac:dyDescent="0.3"/>
  <cols>
    <col min="1" max="1" width="23.109375" bestFit="1" customWidth="1"/>
    <col min="2" max="2" width="14.5546875" bestFit="1" customWidth="1"/>
    <col min="7" max="7" width="15.6640625" bestFit="1" customWidth="1"/>
    <col min="8" max="8" width="14.5546875" bestFit="1" customWidth="1"/>
    <col min="12" max="12" width="12.6640625" customWidth="1"/>
    <col min="13" max="13" width="30.6640625" bestFit="1" customWidth="1"/>
    <col min="14" max="14" width="23.109375" bestFit="1" customWidth="1"/>
  </cols>
  <sheetData>
    <row r="1" spans="1:12" ht="15" customHeight="1" thickBot="1" x14ac:dyDescent="0.35">
      <c r="A1" s="95" t="s">
        <v>89</v>
      </c>
      <c r="B1" s="96"/>
      <c r="C1" s="96"/>
      <c r="D1" s="96"/>
      <c r="E1" s="97"/>
      <c r="G1" s="100" t="s">
        <v>90</v>
      </c>
      <c r="H1" s="100"/>
    </row>
    <row r="2" spans="1:12" ht="29.4" thickBot="1" x14ac:dyDescent="0.35">
      <c r="A2" s="9"/>
      <c r="B2" s="20"/>
      <c r="C2" s="21" t="s">
        <v>15</v>
      </c>
      <c r="D2" s="37" t="s">
        <v>13</v>
      </c>
      <c r="E2" s="38" t="s">
        <v>14</v>
      </c>
      <c r="G2" s="101">
        <v>1.2</v>
      </c>
      <c r="H2" s="102"/>
      <c r="L2" s="3"/>
    </row>
    <row r="3" spans="1:12" ht="15" thickBot="1" x14ac:dyDescent="0.35">
      <c r="A3" s="19" t="s">
        <v>0</v>
      </c>
      <c r="B3" s="29" t="s">
        <v>1</v>
      </c>
      <c r="C3" s="46">
        <f>D3*0.9</f>
        <v>1684.8</v>
      </c>
      <c r="D3" s="47">
        <f>1560*G2</f>
        <v>1872</v>
      </c>
      <c r="E3" s="48">
        <f>D3*1.1</f>
        <v>2059.2000000000003</v>
      </c>
      <c r="L3" s="3"/>
    </row>
    <row r="4" spans="1:12" ht="15" thickBot="1" x14ac:dyDescent="0.35">
      <c r="A4" s="18"/>
      <c r="B4" s="23"/>
      <c r="C4" s="49"/>
      <c r="D4" s="50"/>
      <c r="E4" s="49"/>
      <c r="L4" s="3"/>
    </row>
    <row r="5" spans="1:12" ht="15" thickBot="1" x14ac:dyDescent="0.35">
      <c r="A5" s="16" t="s">
        <v>2</v>
      </c>
      <c r="B5" s="30" t="s">
        <v>3</v>
      </c>
      <c r="C5" s="49">
        <f>D5*0.9</f>
        <v>1684.8</v>
      </c>
      <c r="D5" s="51">
        <f>1560*G2</f>
        <v>1872</v>
      </c>
      <c r="E5" s="51">
        <f>D5*1.1</f>
        <v>2059.2000000000003</v>
      </c>
      <c r="G5" s="100" t="s">
        <v>91</v>
      </c>
      <c r="H5" s="100" t="s">
        <v>84</v>
      </c>
      <c r="L5" s="3"/>
    </row>
    <row r="6" spans="1:12" ht="15" thickBot="1" x14ac:dyDescent="0.35">
      <c r="A6" s="17" t="s">
        <v>4</v>
      </c>
      <c r="B6" s="31" t="s">
        <v>3</v>
      </c>
      <c r="C6" s="48">
        <f>D6*0.9</f>
        <v>432</v>
      </c>
      <c r="D6" s="51">
        <f>400*G2</f>
        <v>480</v>
      </c>
      <c r="E6" s="51">
        <f>D6*1.1</f>
        <v>528</v>
      </c>
      <c r="G6" s="64" t="s">
        <v>87</v>
      </c>
      <c r="L6" s="3"/>
    </row>
    <row r="7" spans="1:12" ht="15" thickBot="1" x14ac:dyDescent="0.35">
      <c r="A7" s="15"/>
      <c r="B7" s="10"/>
      <c r="C7" s="49"/>
      <c r="D7" s="51"/>
      <c r="E7" s="51"/>
      <c r="L7" s="3"/>
    </row>
    <row r="8" spans="1:12" ht="15" thickBot="1" x14ac:dyDescent="0.35">
      <c r="A8" s="28" t="s">
        <v>5</v>
      </c>
      <c r="B8" s="32" t="s">
        <v>6</v>
      </c>
      <c r="C8" s="51">
        <f>D8*0.9</f>
        <v>432</v>
      </c>
      <c r="D8" s="48">
        <f>400*G2</f>
        <v>480</v>
      </c>
      <c r="E8" s="50">
        <f>D8*1.1</f>
        <v>528</v>
      </c>
      <c r="L8" s="3"/>
    </row>
    <row r="9" spans="1:12" ht="15" thickBot="1" x14ac:dyDescent="0.35">
      <c r="A9" s="11" t="s">
        <v>7</v>
      </c>
      <c r="B9" s="33" t="s">
        <v>6</v>
      </c>
      <c r="C9" s="51">
        <f t="shared" ref="C9:C14" si="0">D9*0.9</f>
        <v>432</v>
      </c>
      <c r="D9" s="49">
        <f>400*G2</f>
        <v>480</v>
      </c>
      <c r="E9" s="48">
        <f t="shared" ref="E9:E14" si="1">D9*1.1</f>
        <v>528</v>
      </c>
      <c r="L9" s="3"/>
    </row>
    <row r="10" spans="1:12" ht="15" thickBot="1" x14ac:dyDescent="0.35">
      <c r="A10" s="11" t="s">
        <v>8</v>
      </c>
      <c r="B10" s="33" t="s">
        <v>6</v>
      </c>
      <c r="C10" s="51">
        <f t="shared" si="0"/>
        <v>345.6</v>
      </c>
      <c r="D10" s="50">
        <f>320*G2</f>
        <v>384</v>
      </c>
      <c r="E10" s="54">
        <f t="shared" si="1"/>
        <v>422.40000000000003</v>
      </c>
      <c r="L10" s="3"/>
    </row>
    <row r="11" spans="1:12" ht="15" thickBot="1" x14ac:dyDescent="0.35">
      <c r="A11" s="12" t="s">
        <v>9</v>
      </c>
      <c r="B11" s="32" t="s">
        <v>6</v>
      </c>
      <c r="C11" s="51">
        <f t="shared" si="0"/>
        <v>345.6</v>
      </c>
      <c r="D11" s="52">
        <f>320*G2</f>
        <v>384</v>
      </c>
      <c r="E11" s="54">
        <f t="shared" si="1"/>
        <v>422.40000000000003</v>
      </c>
      <c r="L11" s="3"/>
    </row>
    <row r="12" spans="1:12" ht="15" thickBot="1" x14ac:dyDescent="0.35">
      <c r="A12" s="13" t="s">
        <v>10</v>
      </c>
      <c r="B12" s="32" t="s">
        <v>6</v>
      </c>
      <c r="C12" s="51">
        <f t="shared" si="0"/>
        <v>313.2</v>
      </c>
      <c r="D12" s="50">
        <f>290*G2</f>
        <v>348</v>
      </c>
      <c r="E12" s="54">
        <f t="shared" si="1"/>
        <v>382.8</v>
      </c>
      <c r="L12" s="3"/>
    </row>
    <row r="13" spans="1:12" ht="15" thickBot="1" x14ac:dyDescent="0.35">
      <c r="A13" s="11" t="s">
        <v>11</v>
      </c>
      <c r="B13" s="32" t="s">
        <v>6</v>
      </c>
      <c r="C13" s="51">
        <f t="shared" si="0"/>
        <v>313.2</v>
      </c>
      <c r="D13" s="51">
        <f>290*G2</f>
        <v>348</v>
      </c>
      <c r="E13" s="54">
        <f t="shared" si="1"/>
        <v>382.8</v>
      </c>
      <c r="L13" s="3"/>
    </row>
    <row r="14" spans="1:12" ht="15" thickBot="1" x14ac:dyDescent="0.35">
      <c r="A14" s="14" t="s">
        <v>12</v>
      </c>
      <c r="B14" s="34" t="s">
        <v>6</v>
      </c>
      <c r="C14" s="51">
        <f t="shared" si="0"/>
        <v>313.2</v>
      </c>
      <c r="D14" s="51">
        <f>290*G2</f>
        <v>348</v>
      </c>
      <c r="E14" s="54">
        <f t="shared" si="1"/>
        <v>382.8</v>
      </c>
      <c r="L14" s="3"/>
    </row>
    <row r="15" spans="1:12" x14ac:dyDescent="0.3">
      <c r="E15" s="53"/>
      <c r="L15" s="3"/>
    </row>
    <row r="16" spans="1:12" ht="15" thickBot="1" x14ac:dyDescent="0.35">
      <c r="L16" s="3"/>
    </row>
    <row r="17" spans="1:14" ht="15" customHeight="1" thickBot="1" x14ac:dyDescent="0.35">
      <c r="A17" s="95" t="s">
        <v>92</v>
      </c>
      <c r="B17" s="96"/>
      <c r="C17" s="96"/>
      <c r="D17" s="96"/>
      <c r="E17" s="97"/>
      <c r="G17" s="77" t="s">
        <v>93</v>
      </c>
      <c r="H17" s="98"/>
      <c r="I17" s="98"/>
      <c r="J17" s="98"/>
      <c r="K17" s="99"/>
      <c r="M17" s="41" t="s">
        <v>82</v>
      </c>
    </row>
    <row r="18" spans="1:14" ht="15" thickBot="1" x14ac:dyDescent="0.35">
      <c r="A18" s="92" t="s">
        <v>16</v>
      </c>
      <c r="B18" s="93"/>
      <c r="C18" s="93"/>
      <c r="D18" s="93"/>
      <c r="E18" s="94"/>
      <c r="G18" s="92" t="s">
        <v>16</v>
      </c>
      <c r="H18" s="93"/>
      <c r="I18" s="93"/>
      <c r="J18" s="93"/>
      <c r="K18" s="94"/>
      <c r="M18" s="40" t="s">
        <v>16</v>
      </c>
      <c r="N18" s="59"/>
    </row>
    <row r="19" spans="1:14" ht="15" thickBot="1" x14ac:dyDescent="0.35">
      <c r="A19" s="7" t="s">
        <v>94</v>
      </c>
      <c r="B19" s="1" t="s">
        <v>17</v>
      </c>
      <c r="C19" s="1"/>
      <c r="D19" s="1"/>
      <c r="E19" s="1"/>
      <c r="G19" s="4"/>
      <c r="H19" s="5" t="s">
        <v>79</v>
      </c>
      <c r="I19" s="6" t="s">
        <v>80</v>
      </c>
      <c r="J19" s="43" t="s">
        <v>81</v>
      </c>
      <c r="K19" s="55" t="s">
        <v>83</v>
      </c>
      <c r="L19" s="42"/>
      <c r="M19" s="88">
        <v>3</v>
      </c>
      <c r="N19" s="57" t="str">
        <f>IF(J20&lt;M19,"OK","NOK")</f>
        <v>OK</v>
      </c>
    </row>
    <row r="20" spans="1:14" ht="15" thickBot="1" x14ac:dyDescent="0.35">
      <c r="A20" s="2" t="s">
        <v>77</v>
      </c>
      <c r="B20" s="56">
        <f>C11</f>
        <v>345.6</v>
      </c>
      <c r="C20" s="56"/>
      <c r="D20" s="56"/>
      <c r="E20" s="56"/>
      <c r="G20" s="2" t="s">
        <v>95</v>
      </c>
      <c r="H20" s="2">
        <f>22/B20</f>
        <v>6.3657407407407399E-2</v>
      </c>
      <c r="I20" s="2">
        <f>28/B20</f>
        <v>8.1018518518518517E-2</v>
      </c>
      <c r="J20" s="44">
        <f>32/B20</f>
        <v>9.2592592592592587E-2</v>
      </c>
      <c r="K20" s="89">
        <v>0</v>
      </c>
      <c r="M20" s="88"/>
    </row>
    <row r="21" spans="1:14" ht="15" thickBot="1" x14ac:dyDescent="0.35">
      <c r="A21" s="2" t="s">
        <v>76</v>
      </c>
      <c r="B21" s="56">
        <f>D11</f>
        <v>384</v>
      </c>
      <c r="C21" s="56"/>
      <c r="D21" s="56"/>
      <c r="E21" s="56"/>
      <c r="G21" s="2" t="s">
        <v>96</v>
      </c>
      <c r="H21" s="2">
        <f>22/B21</f>
        <v>5.7291666666666664E-2</v>
      </c>
      <c r="I21" s="2">
        <f>28/B21</f>
        <v>7.2916666666666671E-2</v>
      </c>
      <c r="J21" s="44">
        <f>32/B21</f>
        <v>8.3333333333333329E-2</v>
      </c>
      <c r="K21" s="90"/>
      <c r="M21" s="88"/>
    </row>
    <row r="22" spans="1:14" ht="15" thickBot="1" x14ac:dyDescent="0.35">
      <c r="A22" s="2" t="s">
        <v>78</v>
      </c>
      <c r="B22" s="56">
        <f>E11</f>
        <v>422.40000000000003</v>
      </c>
      <c r="C22" s="56"/>
      <c r="D22" s="56"/>
      <c r="E22" s="56"/>
      <c r="G22" s="2" t="s">
        <v>97</v>
      </c>
      <c r="H22" s="2">
        <f>22/B22</f>
        <v>5.2083333333333329E-2</v>
      </c>
      <c r="I22" s="2">
        <f>28/B22</f>
        <v>6.6287878787878785E-2</v>
      </c>
      <c r="J22" s="44">
        <f>32/B22</f>
        <v>7.5757575757575746E-2</v>
      </c>
      <c r="K22" s="91"/>
      <c r="M22" s="88"/>
    </row>
    <row r="23" spans="1:14" ht="15" thickBot="1" x14ac:dyDescent="0.35">
      <c r="A23" s="92" t="s">
        <v>18</v>
      </c>
      <c r="B23" s="93"/>
      <c r="C23" s="93"/>
      <c r="D23" s="93"/>
      <c r="E23" s="94"/>
      <c r="G23" s="92" t="s">
        <v>18</v>
      </c>
      <c r="H23" s="93"/>
      <c r="I23" s="93"/>
      <c r="J23" s="93"/>
      <c r="K23" s="94"/>
      <c r="M23" s="40" t="s">
        <v>18</v>
      </c>
      <c r="N23" s="59"/>
    </row>
    <row r="24" spans="1:14" ht="15" thickBot="1" x14ac:dyDescent="0.35">
      <c r="A24" s="7" t="s">
        <v>94</v>
      </c>
      <c r="B24" s="1" t="s">
        <v>19</v>
      </c>
      <c r="C24" s="1" t="s">
        <v>20</v>
      </c>
      <c r="D24" s="1"/>
      <c r="E24" s="1"/>
      <c r="G24" s="4"/>
      <c r="H24" s="5" t="s">
        <v>79</v>
      </c>
      <c r="I24" s="6" t="s">
        <v>80</v>
      </c>
      <c r="J24" s="43" t="s">
        <v>81</v>
      </c>
      <c r="K24" s="55" t="s">
        <v>83</v>
      </c>
      <c r="M24" s="88">
        <v>3</v>
      </c>
      <c r="N24" s="57" t="str">
        <f t="shared" ref="N24" si="2">IF(J25&lt;M24,"OK","NOK")</f>
        <v>OK</v>
      </c>
    </row>
    <row r="25" spans="1:14" ht="15" thickBot="1" x14ac:dyDescent="0.35">
      <c r="A25" s="2" t="s">
        <v>77</v>
      </c>
      <c r="B25" s="56">
        <f>C5</f>
        <v>1684.8</v>
      </c>
      <c r="C25" s="56">
        <f>C8</f>
        <v>432</v>
      </c>
      <c r="D25" s="56"/>
      <c r="E25" s="56"/>
      <c r="G25" s="2" t="s">
        <v>95</v>
      </c>
      <c r="H25" s="2">
        <f>22/$B25+22/$C25</f>
        <v>6.3983855650522309E-2</v>
      </c>
      <c r="I25" s="2">
        <f>28/$B25+28/$C25</f>
        <v>8.1433998100664762E-2</v>
      </c>
      <c r="J25" s="44">
        <f>32/$B25+32/$C25</f>
        <v>9.3067426400759726E-2</v>
      </c>
      <c r="K25" s="89">
        <v>0</v>
      </c>
      <c r="M25" s="88"/>
    </row>
    <row r="26" spans="1:14" ht="15" thickBot="1" x14ac:dyDescent="0.35">
      <c r="A26" s="2" t="s">
        <v>76</v>
      </c>
      <c r="B26" s="56">
        <f>D5</f>
        <v>1872</v>
      </c>
      <c r="C26" s="56">
        <f>D8</f>
        <v>480</v>
      </c>
      <c r="D26" s="56"/>
      <c r="E26" s="56"/>
      <c r="G26" s="2" t="s">
        <v>96</v>
      </c>
      <c r="H26" s="2">
        <f>22/$B26+22/$C26</f>
        <v>5.7585470085470082E-2</v>
      </c>
      <c r="I26" s="2">
        <f>28/$B26+28/$C26</f>
        <v>7.3290598290598294E-2</v>
      </c>
      <c r="J26" s="44">
        <f>32/$B26+32/$C26</f>
        <v>8.3760683760683768E-2</v>
      </c>
      <c r="K26" s="90"/>
      <c r="M26" s="88"/>
    </row>
    <row r="27" spans="1:14" ht="15" thickBot="1" x14ac:dyDescent="0.35">
      <c r="A27" s="2" t="s">
        <v>78</v>
      </c>
      <c r="B27" s="56">
        <f>E5</f>
        <v>2059.2000000000003</v>
      </c>
      <c r="C27" s="56">
        <f>E8</f>
        <v>528</v>
      </c>
      <c r="D27" s="56"/>
      <c r="E27" s="56"/>
      <c r="G27" s="2" t="s">
        <v>97</v>
      </c>
      <c r="H27" s="2">
        <f>22/$B27+22/$C27</f>
        <v>5.2350427350427345E-2</v>
      </c>
      <c r="I27" s="2">
        <f>28/$B27+28/$C27</f>
        <v>6.6627816627816625E-2</v>
      </c>
      <c r="J27" s="44">
        <f>32/$B27+32/$C27</f>
        <v>7.6146076146076144E-2</v>
      </c>
      <c r="K27" s="91"/>
      <c r="M27" s="88"/>
    </row>
    <row r="28" spans="1:14" ht="15" thickBot="1" x14ac:dyDescent="0.35">
      <c r="A28" s="92" t="s">
        <v>21</v>
      </c>
      <c r="B28" s="93"/>
      <c r="C28" s="93"/>
      <c r="D28" s="93"/>
      <c r="E28" s="94"/>
      <c r="G28" s="92" t="s">
        <v>21</v>
      </c>
      <c r="H28" s="93"/>
      <c r="I28" s="93"/>
      <c r="J28" s="93"/>
      <c r="K28" s="94"/>
      <c r="M28" s="40" t="s">
        <v>21</v>
      </c>
      <c r="N28" s="59"/>
    </row>
    <row r="29" spans="1:14" ht="15" thickBot="1" x14ac:dyDescent="0.35">
      <c r="A29" s="7" t="s">
        <v>94</v>
      </c>
      <c r="B29" s="1" t="s">
        <v>22</v>
      </c>
      <c r="C29" s="1" t="s">
        <v>23</v>
      </c>
      <c r="D29" s="1" t="s">
        <v>24</v>
      </c>
      <c r="E29" s="1" t="s">
        <v>25</v>
      </c>
      <c r="G29" s="4"/>
      <c r="H29" s="5" t="s">
        <v>79</v>
      </c>
      <c r="I29" s="6" t="s">
        <v>80</v>
      </c>
      <c r="J29" s="43" t="s">
        <v>81</v>
      </c>
      <c r="K29" s="55" t="s">
        <v>83</v>
      </c>
      <c r="M29" s="88">
        <v>0.5</v>
      </c>
      <c r="N29" s="57" t="str">
        <f t="shared" ref="N29" si="3">IF(J30&lt;M29,"OK","NOK")</f>
        <v>OK</v>
      </c>
    </row>
    <row r="30" spans="1:14" ht="15" thickBot="1" x14ac:dyDescent="0.35">
      <c r="A30" s="2" t="s">
        <v>77</v>
      </c>
      <c r="B30" s="56">
        <f>C8</f>
        <v>432</v>
      </c>
      <c r="C30" s="56">
        <f>C12</f>
        <v>313.2</v>
      </c>
      <c r="D30" s="56">
        <f>C6</f>
        <v>432</v>
      </c>
      <c r="E30" s="56">
        <f>C8</f>
        <v>432</v>
      </c>
      <c r="G30" s="2" t="s">
        <v>95</v>
      </c>
      <c r="H30" s="2">
        <f>22/$B30+22/$C30+22/D30+22/E30</f>
        <v>0.22302043422733078</v>
      </c>
      <c r="I30" s="2">
        <f>28/$B30+28/$C30+28/D30+28/E30</f>
        <v>0.2838441890166028</v>
      </c>
      <c r="J30" s="44">
        <f>32/$B30+32/$C30+32/D30+32/E30</f>
        <v>0.32439335887611748</v>
      </c>
      <c r="K30" s="89">
        <v>0</v>
      </c>
      <c r="M30" s="88"/>
    </row>
    <row r="31" spans="1:14" ht="15" thickBot="1" x14ac:dyDescent="0.35">
      <c r="A31" s="2" t="s">
        <v>76</v>
      </c>
      <c r="B31" s="56">
        <f>D8</f>
        <v>480</v>
      </c>
      <c r="C31" s="56">
        <f>D12</f>
        <v>348</v>
      </c>
      <c r="D31" s="56">
        <f>D6</f>
        <v>480</v>
      </c>
      <c r="E31" s="56">
        <f>D8</f>
        <v>480</v>
      </c>
      <c r="G31" s="2" t="s">
        <v>96</v>
      </c>
      <c r="H31" s="2">
        <f>22/$B31+22/$C31+22/D31+22/E31</f>
        <v>0.20071839080459772</v>
      </c>
      <c r="I31" s="2">
        <f>28/$B31+28/$C31+28/D31+28/E31</f>
        <v>0.25545977011494253</v>
      </c>
      <c r="J31" s="44">
        <f>32/$B31+32/$C31+32/D31+32/E31</f>
        <v>0.2919540229885057</v>
      </c>
      <c r="K31" s="90"/>
      <c r="M31" s="88"/>
    </row>
    <row r="32" spans="1:14" ht="15" thickBot="1" x14ac:dyDescent="0.35">
      <c r="A32" s="2" t="s">
        <v>78</v>
      </c>
      <c r="B32" s="56">
        <f>E8</f>
        <v>528</v>
      </c>
      <c r="C32" s="56">
        <f>E12</f>
        <v>382.8</v>
      </c>
      <c r="D32" s="56">
        <f>E6</f>
        <v>528</v>
      </c>
      <c r="E32" s="56">
        <f>E8</f>
        <v>528</v>
      </c>
      <c r="G32" s="2" t="s">
        <v>97</v>
      </c>
      <c r="H32" s="2">
        <f>22/$B32+22/$C32+22/D32+22/E32</f>
        <v>0.18247126436781608</v>
      </c>
      <c r="I32" s="2">
        <f>28/$B32+28/$C32+28/D32+28/E32</f>
        <v>0.23223615464994776</v>
      </c>
      <c r="J32" s="44">
        <f>32/$B32+32/$C32+32/D32+32/E32</f>
        <v>0.26541274817136884</v>
      </c>
      <c r="K32" s="91"/>
      <c r="M32" s="88"/>
    </row>
    <row r="33" spans="1:14" ht="15" thickBot="1" x14ac:dyDescent="0.35">
      <c r="A33" s="92" t="s">
        <v>26</v>
      </c>
      <c r="B33" s="93"/>
      <c r="C33" s="93"/>
      <c r="D33" s="93"/>
      <c r="E33" s="94"/>
      <c r="G33" s="92" t="s">
        <v>26</v>
      </c>
      <c r="H33" s="93"/>
      <c r="I33" s="93"/>
      <c r="J33" s="93"/>
      <c r="K33" s="94"/>
      <c r="M33" s="40" t="s">
        <v>26</v>
      </c>
      <c r="N33" s="59"/>
    </row>
    <row r="34" spans="1:14" ht="15" thickBot="1" x14ac:dyDescent="0.35">
      <c r="A34" s="7" t="s">
        <v>94</v>
      </c>
      <c r="B34" s="1" t="s">
        <v>27</v>
      </c>
      <c r="C34" s="1"/>
      <c r="D34" s="1"/>
      <c r="E34" s="1"/>
      <c r="G34" s="4"/>
      <c r="H34" s="5" t="s">
        <v>79</v>
      </c>
      <c r="I34" s="6" t="s">
        <v>80</v>
      </c>
      <c r="J34" s="43" t="s">
        <v>81</v>
      </c>
      <c r="K34" s="55" t="s">
        <v>83</v>
      </c>
      <c r="M34" s="88">
        <v>3</v>
      </c>
      <c r="N34" s="57" t="str">
        <f t="shared" ref="N34" si="4">IF(J35&lt;M34,"OK","NOK")</f>
        <v>OK</v>
      </c>
    </row>
    <row r="35" spans="1:14" ht="15" thickBot="1" x14ac:dyDescent="0.35">
      <c r="A35" s="2" t="s">
        <v>77</v>
      </c>
      <c r="B35" s="56">
        <f>C5</f>
        <v>1684.8</v>
      </c>
      <c r="C35" s="56"/>
      <c r="D35" s="56"/>
      <c r="E35" s="56"/>
      <c r="G35" s="2" t="s">
        <v>95</v>
      </c>
      <c r="H35" s="2">
        <f>22/B35</f>
        <v>1.3057929724596391E-2</v>
      </c>
      <c r="I35" s="2">
        <f>28/B35</f>
        <v>1.6619183285849954E-2</v>
      </c>
      <c r="J35" s="44">
        <f>32/B35</f>
        <v>1.8993352326685659E-2</v>
      </c>
      <c r="K35" s="89">
        <v>0</v>
      </c>
      <c r="M35" s="88"/>
    </row>
    <row r="36" spans="1:14" ht="15" thickBot="1" x14ac:dyDescent="0.35">
      <c r="A36" s="2" t="s">
        <v>76</v>
      </c>
      <c r="B36" s="56">
        <f>D5</f>
        <v>1872</v>
      </c>
      <c r="C36" s="56"/>
      <c r="D36" s="56"/>
      <c r="E36" s="56"/>
      <c r="G36" s="2" t="s">
        <v>96</v>
      </c>
      <c r="H36" s="2">
        <f>22/B36</f>
        <v>1.1752136752136752E-2</v>
      </c>
      <c r="I36" s="2">
        <f>28/B36</f>
        <v>1.4957264957264958E-2</v>
      </c>
      <c r="J36" s="44">
        <f>32/B36</f>
        <v>1.7094017094017096E-2</v>
      </c>
      <c r="K36" s="90"/>
      <c r="M36" s="88"/>
    </row>
    <row r="37" spans="1:14" ht="15" thickBot="1" x14ac:dyDescent="0.35">
      <c r="A37" s="2" t="s">
        <v>78</v>
      </c>
      <c r="B37" s="56">
        <f>E5</f>
        <v>2059.2000000000003</v>
      </c>
      <c r="C37" s="56"/>
      <c r="D37" s="56"/>
      <c r="E37" s="56"/>
      <c r="G37" s="2" t="s">
        <v>97</v>
      </c>
      <c r="H37" s="2">
        <f>22/B37</f>
        <v>1.0683760683760682E-2</v>
      </c>
      <c r="I37" s="2">
        <f>28/B37</f>
        <v>1.3597513597513596E-2</v>
      </c>
      <c r="J37" s="44">
        <f>32/B37</f>
        <v>1.5540015540015538E-2</v>
      </c>
      <c r="K37" s="91"/>
      <c r="M37" s="88"/>
    </row>
    <row r="38" spans="1:14" ht="15" thickBot="1" x14ac:dyDescent="0.35">
      <c r="A38" s="92" t="s">
        <v>28</v>
      </c>
      <c r="B38" s="93"/>
      <c r="C38" s="93"/>
      <c r="D38" s="93"/>
      <c r="E38" s="94"/>
      <c r="G38" s="92" t="s">
        <v>28</v>
      </c>
      <c r="H38" s="93"/>
      <c r="I38" s="93"/>
      <c r="J38" s="93"/>
      <c r="K38" s="94"/>
      <c r="M38" s="40" t="s">
        <v>28</v>
      </c>
      <c r="N38" s="59"/>
    </row>
    <row r="39" spans="1:14" ht="15" thickBot="1" x14ac:dyDescent="0.35">
      <c r="A39" s="7" t="s">
        <v>94</v>
      </c>
      <c r="B39" s="1" t="s">
        <v>29</v>
      </c>
      <c r="C39" s="1"/>
      <c r="D39" s="1"/>
      <c r="E39" s="1"/>
      <c r="G39" s="4"/>
      <c r="H39" s="5" t="s">
        <v>79</v>
      </c>
      <c r="I39" s="6" t="s">
        <v>80</v>
      </c>
      <c r="J39" s="43" t="s">
        <v>81</v>
      </c>
      <c r="K39" s="55" t="s">
        <v>83</v>
      </c>
      <c r="M39" s="88">
        <v>0.1</v>
      </c>
      <c r="N39" s="57" t="str">
        <f t="shared" ref="N39" si="5">IF(J40&lt;M39,"OK","NOK")</f>
        <v>OK</v>
      </c>
    </row>
    <row r="40" spans="1:14" ht="15" thickBot="1" x14ac:dyDescent="0.35">
      <c r="A40" s="2" t="s">
        <v>77</v>
      </c>
      <c r="B40" s="56">
        <f>C9</f>
        <v>432</v>
      </c>
      <c r="C40" s="56"/>
      <c r="D40" s="56"/>
      <c r="E40" s="56"/>
      <c r="G40" s="2" t="s">
        <v>95</v>
      </c>
      <c r="H40" s="2">
        <f>22/B40</f>
        <v>5.0925925925925923E-2</v>
      </c>
      <c r="I40" s="2">
        <f>28/B40</f>
        <v>6.4814814814814811E-2</v>
      </c>
      <c r="J40" s="44">
        <f>32/B40</f>
        <v>7.407407407407407E-2</v>
      </c>
      <c r="K40" s="89">
        <v>0</v>
      </c>
      <c r="M40" s="88"/>
    </row>
    <row r="41" spans="1:14" ht="15" thickBot="1" x14ac:dyDescent="0.35">
      <c r="A41" s="2" t="s">
        <v>76</v>
      </c>
      <c r="B41" s="56">
        <f>D9</f>
        <v>480</v>
      </c>
      <c r="C41" s="56"/>
      <c r="D41" s="56"/>
      <c r="E41" s="56"/>
      <c r="G41" s="2" t="s">
        <v>96</v>
      </c>
      <c r="H41" s="2">
        <f>22/B41</f>
        <v>4.583333333333333E-2</v>
      </c>
      <c r="I41" s="2">
        <f>28/B41</f>
        <v>5.8333333333333334E-2</v>
      </c>
      <c r="J41" s="44">
        <f>32/B41</f>
        <v>6.6666666666666666E-2</v>
      </c>
      <c r="K41" s="90"/>
      <c r="M41" s="88"/>
    </row>
    <row r="42" spans="1:14" ht="15" thickBot="1" x14ac:dyDescent="0.35">
      <c r="A42" s="2" t="s">
        <v>78</v>
      </c>
      <c r="B42" s="56">
        <f>E9</f>
        <v>528</v>
      </c>
      <c r="C42" s="56"/>
      <c r="D42" s="56"/>
      <c r="E42" s="56"/>
      <c r="G42" s="2" t="s">
        <v>97</v>
      </c>
      <c r="H42" s="2">
        <f>22/B42</f>
        <v>4.1666666666666664E-2</v>
      </c>
      <c r="I42" s="2">
        <f>28/B42</f>
        <v>5.3030303030303032E-2</v>
      </c>
      <c r="J42" s="44">
        <f>32/B42</f>
        <v>6.0606060606060608E-2</v>
      </c>
      <c r="K42" s="91"/>
      <c r="M42" s="88"/>
    </row>
    <row r="43" spans="1:14" ht="15" thickBot="1" x14ac:dyDescent="0.35">
      <c r="A43" s="92" t="s">
        <v>30</v>
      </c>
      <c r="B43" s="93"/>
      <c r="C43" s="93"/>
      <c r="D43" s="93"/>
      <c r="E43" s="94"/>
      <c r="G43" s="92" t="s">
        <v>30</v>
      </c>
      <c r="H43" s="93"/>
      <c r="I43" s="93"/>
      <c r="J43" s="93"/>
      <c r="K43" s="94"/>
      <c r="M43" s="39" t="s">
        <v>30</v>
      </c>
      <c r="N43" s="59"/>
    </row>
    <row r="44" spans="1:14" ht="15" thickBot="1" x14ac:dyDescent="0.35">
      <c r="A44" s="7" t="s">
        <v>94</v>
      </c>
      <c r="B44" s="1" t="s">
        <v>31</v>
      </c>
      <c r="C44" s="1"/>
      <c r="D44" s="1"/>
      <c r="E44" s="1"/>
      <c r="G44" s="4"/>
      <c r="H44" s="5" t="s">
        <v>79</v>
      </c>
      <c r="I44" s="6" t="s">
        <v>80</v>
      </c>
      <c r="J44" s="43" t="s">
        <v>81</v>
      </c>
      <c r="K44" s="55" t="s">
        <v>83</v>
      </c>
      <c r="M44" s="88">
        <v>10</v>
      </c>
      <c r="N44" s="57" t="str">
        <f t="shared" ref="N44" si="6">IF(J45&lt;M44,"OK","NOK")</f>
        <v>OK</v>
      </c>
    </row>
    <row r="45" spans="1:14" ht="15" thickBot="1" x14ac:dyDescent="0.35">
      <c r="A45" s="2" t="s">
        <v>77</v>
      </c>
      <c r="B45" s="56">
        <f>C5</f>
        <v>1684.8</v>
      </c>
      <c r="C45" s="56"/>
      <c r="D45" s="56"/>
      <c r="E45" s="56"/>
      <c r="G45" s="2" t="s">
        <v>95</v>
      </c>
      <c r="H45" s="2">
        <f>22/B45</f>
        <v>1.3057929724596391E-2</v>
      </c>
      <c r="I45" s="2">
        <f>28/B45</f>
        <v>1.6619183285849954E-2</v>
      </c>
      <c r="J45" s="44">
        <f>32/B45</f>
        <v>1.8993352326685659E-2</v>
      </c>
      <c r="K45" s="89">
        <v>0</v>
      </c>
      <c r="M45" s="88"/>
    </row>
    <row r="46" spans="1:14" ht="15" thickBot="1" x14ac:dyDescent="0.35">
      <c r="A46" s="2" t="s">
        <v>76</v>
      </c>
      <c r="B46" s="56">
        <f>D5</f>
        <v>1872</v>
      </c>
      <c r="C46" s="56"/>
      <c r="D46" s="56"/>
      <c r="E46" s="56"/>
      <c r="G46" s="2" t="s">
        <v>96</v>
      </c>
      <c r="H46" s="2">
        <f>22/B46</f>
        <v>1.1752136752136752E-2</v>
      </c>
      <c r="I46" s="2">
        <f>28/B46</f>
        <v>1.4957264957264958E-2</v>
      </c>
      <c r="J46" s="44">
        <f>32/B46</f>
        <v>1.7094017094017096E-2</v>
      </c>
      <c r="K46" s="90"/>
      <c r="M46" s="88"/>
    </row>
    <row r="47" spans="1:14" ht="15" thickBot="1" x14ac:dyDescent="0.35">
      <c r="A47" s="2" t="s">
        <v>78</v>
      </c>
      <c r="B47" s="56">
        <f>E5</f>
        <v>2059.2000000000003</v>
      </c>
      <c r="C47" s="56"/>
      <c r="D47" s="56"/>
      <c r="E47" s="56"/>
      <c r="G47" s="2" t="s">
        <v>97</v>
      </c>
      <c r="H47" s="2">
        <f>22/B47</f>
        <v>1.0683760683760682E-2</v>
      </c>
      <c r="I47" s="2">
        <f>28/B47</f>
        <v>1.3597513597513596E-2</v>
      </c>
      <c r="J47" s="44">
        <f>32/B47</f>
        <v>1.5540015540015538E-2</v>
      </c>
      <c r="K47" s="91"/>
      <c r="M47" s="88"/>
    </row>
    <row r="48" spans="1:14" ht="15" thickBot="1" x14ac:dyDescent="0.35">
      <c r="A48" s="92" t="s">
        <v>32</v>
      </c>
      <c r="B48" s="93"/>
      <c r="C48" s="93"/>
      <c r="D48" s="93"/>
      <c r="E48" s="94"/>
      <c r="G48" s="92" t="s">
        <v>32</v>
      </c>
      <c r="H48" s="93"/>
      <c r="I48" s="93"/>
      <c r="J48" s="93"/>
      <c r="K48" s="94"/>
      <c r="M48" s="40" t="s">
        <v>32</v>
      </c>
      <c r="N48" s="59"/>
    </row>
    <row r="49" spans="1:14" ht="15" thickBot="1" x14ac:dyDescent="0.35">
      <c r="A49" s="7" t="s">
        <v>94</v>
      </c>
      <c r="B49" s="1" t="s">
        <v>33</v>
      </c>
      <c r="C49" s="1" t="s">
        <v>34</v>
      </c>
      <c r="D49" s="1" t="s">
        <v>35</v>
      </c>
      <c r="E49" s="1" t="s">
        <v>36</v>
      </c>
      <c r="G49" s="4"/>
      <c r="H49" s="5" t="s">
        <v>79</v>
      </c>
      <c r="I49" s="6" t="s">
        <v>80</v>
      </c>
      <c r="J49" s="43" t="s">
        <v>81</v>
      </c>
      <c r="K49" s="55" t="s">
        <v>83</v>
      </c>
      <c r="M49" s="88">
        <v>3</v>
      </c>
      <c r="N49" s="57" t="str">
        <f t="shared" ref="N49" si="7">IF(J50&lt;M49,"OK","NOK")</f>
        <v>OK</v>
      </c>
    </row>
    <row r="50" spans="1:14" ht="15" thickBot="1" x14ac:dyDescent="0.35">
      <c r="A50" s="2" t="s">
        <v>77</v>
      </c>
      <c r="B50" s="56">
        <f>C5</f>
        <v>1684.8</v>
      </c>
      <c r="C50" s="56">
        <f>C5</f>
        <v>1684.8</v>
      </c>
      <c r="D50" s="56">
        <f>C10</f>
        <v>345.6</v>
      </c>
      <c r="E50" s="56">
        <f>C12</f>
        <v>313.2</v>
      </c>
      <c r="G50" s="2" t="s">
        <v>95</v>
      </c>
      <c r="H50" s="2">
        <f>(22-K$50)/$B50+(22-K$50)/$C50+(22-K$50)/D50+(22-K$50)/E50</f>
        <v>0.15492450756459378</v>
      </c>
      <c r="I50" s="2">
        <f>(28-K$50)/$B50+(28-K$50)/$C50+(28-K$50)/D50+(28-K$50)/E50</f>
        <v>0.19856521392081738</v>
      </c>
      <c r="J50" s="44">
        <f>(32-K$50)/$B50+(32-K$50)/$C50+(32-K$50)/D50+(32-K$50)/E50</f>
        <v>0.22765901815829975</v>
      </c>
      <c r="K50" s="89">
        <v>0.7</v>
      </c>
      <c r="M50" s="88"/>
    </row>
    <row r="51" spans="1:14" ht="15" thickBot="1" x14ac:dyDescent="0.35">
      <c r="A51" s="2" t="s">
        <v>76</v>
      </c>
      <c r="B51" s="56">
        <f>D5</f>
        <v>1872</v>
      </c>
      <c r="C51" s="56">
        <f>D5</f>
        <v>1872</v>
      </c>
      <c r="D51" s="56">
        <f>D10</f>
        <v>384</v>
      </c>
      <c r="E51" s="56">
        <f>D12</f>
        <v>348</v>
      </c>
      <c r="G51" s="2" t="s">
        <v>96</v>
      </c>
      <c r="H51" s="2">
        <f t="shared" ref="H51:H52" si="8">(22-K$50)/$B51+(22-K$50)/$C51+(22-K$50)/D51+(22-K$50)/E51</f>
        <v>0.13943205680813442</v>
      </c>
      <c r="I51" s="2">
        <f t="shared" ref="I51:I52" si="9">(28-K$50)/$B51+(28-K$50)/$C51+(28-K$50)/D51+(28-K$50)/E51</f>
        <v>0.17870869252873561</v>
      </c>
      <c r="J51" s="44">
        <f t="shared" ref="J51:J52" si="10">(32-K$50)/$B51+(32-K$50)/$C51+(32-K$50)/D51+(32-K$50)/E51</f>
        <v>0.20489311634246979</v>
      </c>
      <c r="K51" s="90"/>
      <c r="M51" s="88"/>
    </row>
    <row r="52" spans="1:14" ht="15" thickBot="1" x14ac:dyDescent="0.35">
      <c r="A52" s="2" t="s">
        <v>78</v>
      </c>
      <c r="B52" s="56">
        <f>E5</f>
        <v>2059.2000000000003</v>
      </c>
      <c r="C52" s="56">
        <f>E5</f>
        <v>2059.2000000000003</v>
      </c>
      <c r="D52" s="56">
        <f>E10</f>
        <v>422.40000000000003</v>
      </c>
      <c r="E52" s="56">
        <f>E12</f>
        <v>382.8</v>
      </c>
      <c r="G52" s="2" t="s">
        <v>97</v>
      </c>
      <c r="H52" s="2">
        <f t="shared" si="8"/>
        <v>0.12675641528012216</v>
      </c>
      <c r="I52" s="2">
        <f t="shared" si="9"/>
        <v>0.16246244775339602</v>
      </c>
      <c r="J52" s="44">
        <f t="shared" si="10"/>
        <v>0.18626646940224525</v>
      </c>
      <c r="K52" s="91"/>
      <c r="M52" s="88"/>
    </row>
    <row r="53" spans="1:14" ht="15" thickBot="1" x14ac:dyDescent="0.35">
      <c r="A53" s="92" t="s">
        <v>37</v>
      </c>
      <c r="B53" s="93"/>
      <c r="C53" s="93"/>
      <c r="D53" s="93"/>
      <c r="E53" s="94"/>
      <c r="G53" s="92" t="s">
        <v>37</v>
      </c>
      <c r="H53" s="93"/>
      <c r="I53" s="93"/>
      <c r="J53" s="93"/>
      <c r="K53" s="94"/>
      <c r="M53" s="40" t="s">
        <v>37</v>
      </c>
      <c r="N53" s="59"/>
    </row>
    <row r="54" spans="1:14" ht="15" thickBot="1" x14ac:dyDescent="0.35">
      <c r="A54" s="7" t="s">
        <v>94</v>
      </c>
      <c r="B54" s="1" t="s">
        <v>35</v>
      </c>
      <c r="C54" s="1" t="s">
        <v>36</v>
      </c>
      <c r="D54" s="1"/>
      <c r="E54" s="1"/>
      <c r="G54" s="4"/>
      <c r="H54" s="5" t="s">
        <v>79</v>
      </c>
      <c r="I54" s="6" t="s">
        <v>80</v>
      </c>
      <c r="J54" s="43" t="s">
        <v>81</v>
      </c>
      <c r="K54" s="55" t="s">
        <v>83</v>
      </c>
      <c r="M54" s="88">
        <v>0.2</v>
      </c>
      <c r="N54" s="57" t="str">
        <f t="shared" ref="N54" si="11">IF(J55&lt;M54,"OK","NOK")</f>
        <v>OK</v>
      </c>
    </row>
    <row r="55" spans="1:14" ht="15" thickBot="1" x14ac:dyDescent="0.35">
      <c r="A55" s="2" t="s">
        <v>77</v>
      </c>
      <c r="B55" s="56">
        <f>C10</f>
        <v>345.6</v>
      </c>
      <c r="C55" s="56">
        <f>C12</f>
        <v>313.2</v>
      </c>
      <c r="D55" s="56"/>
      <c r="E55" s="56"/>
      <c r="G55" s="2" t="s">
        <v>95</v>
      </c>
      <c r="H55" s="2">
        <f>(22-K$55)/$B55+(22-K$55)/$C55</f>
        <v>0.12963960727969348</v>
      </c>
      <c r="I55" s="2">
        <f>(28-K$55)/$B55+(28-K$55)/$C55</f>
        <v>0.16615780651340994</v>
      </c>
      <c r="J55" s="44">
        <f>(32-K$55)/$B55+(32-K$55)/$C55</f>
        <v>0.19050327266922096</v>
      </c>
      <c r="K55" s="89">
        <v>0.7</v>
      </c>
      <c r="M55" s="88"/>
    </row>
    <row r="56" spans="1:14" ht="15" thickBot="1" x14ac:dyDescent="0.35">
      <c r="A56" s="2" t="s">
        <v>76</v>
      </c>
      <c r="B56" s="56">
        <f>D10</f>
        <v>384</v>
      </c>
      <c r="C56" s="56">
        <f>D12</f>
        <v>348</v>
      </c>
      <c r="D56" s="56"/>
      <c r="E56" s="56"/>
      <c r="G56" s="2" t="s">
        <v>96</v>
      </c>
      <c r="H56" s="2">
        <f>(22-K$55)/$B56+(22-K$55)/$C56</f>
        <v>0.11667564655172415</v>
      </c>
      <c r="I56" s="2">
        <f t="shared" ref="I56:I57" si="12">(28-K$55)/$B56+(28-K$55)/$C56</f>
        <v>0.14954202586206897</v>
      </c>
      <c r="J56" s="44">
        <f t="shared" ref="J56:J57" si="13">(32-K$55)/$B56+(32-K$55)/$C56</f>
        <v>0.17145294540229886</v>
      </c>
      <c r="K56" s="90"/>
      <c r="M56" s="88"/>
    </row>
    <row r="57" spans="1:14" ht="15" thickBot="1" x14ac:dyDescent="0.35">
      <c r="A57" s="2" t="s">
        <v>78</v>
      </c>
      <c r="B57" s="56">
        <f>E10</f>
        <v>422.40000000000003</v>
      </c>
      <c r="C57" s="56">
        <f>E12</f>
        <v>382.8</v>
      </c>
      <c r="D57" s="56"/>
      <c r="E57" s="56"/>
      <c r="G57" s="2" t="s">
        <v>97</v>
      </c>
      <c r="H57" s="2">
        <f>(22-K$55)/$B57+(22-K$55)/$C57</f>
        <v>0.10606876959247649</v>
      </c>
      <c r="I57" s="2">
        <f t="shared" si="12"/>
        <v>0.1359472962382445</v>
      </c>
      <c r="J57" s="44">
        <f t="shared" si="13"/>
        <v>0.15586631400208986</v>
      </c>
      <c r="K57" s="91"/>
      <c r="M57" s="88"/>
    </row>
    <row r="58" spans="1:14" ht="15.75" customHeight="1" thickBot="1" x14ac:dyDescent="0.35">
      <c r="A58" s="92" t="s">
        <v>38</v>
      </c>
      <c r="B58" s="93"/>
      <c r="C58" s="93"/>
      <c r="D58" s="93"/>
      <c r="E58" s="94"/>
      <c r="G58" s="92" t="s">
        <v>38</v>
      </c>
      <c r="H58" s="93"/>
      <c r="I58" s="93"/>
      <c r="J58" s="93"/>
      <c r="K58" s="94"/>
      <c r="M58" s="40" t="s">
        <v>38</v>
      </c>
      <c r="N58" s="59"/>
    </row>
    <row r="59" spans="1:14" ht="15" thickBot="1" x14ac:dyDescent="0.35">
      <c r="A59" s="7" t="s">
        <v>94</v>
      </c>
      <c r="B59" s="1" t="s">
        <v>39</v>
      </c>
      <c r="C59" s="1" t="s">
        <v>40</v>
      </c>
      <c r="D59" s="1" t="s">
        <v>41</v>
      </c>
      <c r="E59" s="1"/>
      <c r="G59" s="4"/>
      <c r="H59" s="5" t="s">
        <v>79</v>
      </c>
      <c r="I59" s="6" t="s">
        <v>80</v>
      </c>
      <c r="J59" s="43" t="s">
        <v>81</v>
      </c>
      <c r="K59" s="55" t="s">
        <v>83</v>
      </c>
      <c r="M59" s="88">
        <v>0.2</v>
      </c>
      <c r="N59" s="57" t="str">
        <f t="shared" ref="N59" si="14">IF(J60&lt;M59,"OK","NOK")</f>
        <v>OK</v>
      </c>
    </row>
    <row r="60" spans="1:14" ht="15" thickBot="1" x14ac:dyDescent="0.35">
      <c r="A60" s="2" t="s">
        <v>77</v>
      </c>
      <c r="B60" s="56">
        <f>C5</f>
        <v>1684.8</v>
      </c>
      <c r="C60" s="56">
        <f>C8</f>
        <v>432</v>
      </c>
      <c r="D60" s="56">
        <f>C5</f>
        <v>1684.8</v>
      </c>
      <c r="E60" s="56"/>
      <c r="G60" s="2" t="s">
        <v>95</v>
      </c>
      <c r="H60" s="2">
        <f>22/$B60+22/$C60+22/D60</f>
        <v>7.7041785375118702E-2</v>
      </c>
      <c r="I60" s="2">
        <f>28/$B60+28/$C60+28/D60</f>
        <v>9.8053181386514712E-2</v>
      </c>
      <c r="J60" s="44">
        <f>32/$B60+32/$C60+32/D60</f>
        <v>0.11206077872744538</v>
      </c>
      <c r="K60" s="89">
        <v>0</v>
      </c>
      <c r="M60" s="88"/>
    </row>
    <row r="61" spans="1:14" ht="15" thickBot="1" x14ac:dyDescent="0.35">
      <c r="A61" s="2" t="s">
        <v>76</v>
      </c>
      <c r="B61" s="56">
        <f>D5</f>
        <v>1872</v>
      </c>
      <c r="C61" s="56">
        <f>D8</f>
        <v>480</v>
      </c>
      <c r="D61" s="56">
        <f>D5</f>
        <v>1872</v>
      </c>
      <c r="E61" s="56"/>
      <c r="G61" s="2" t="s">
        <v>96</v>
      </c>
      <c r="H61" s="2">
        <f>22/$B61+22/$C61+22/D61</f>
        <v>6.9337606837606841E-2</v>
      </c>
      <c r="I61" s="2">
        <f>28/$B61+28/$C61+28/D61</f>
        <v>8.8247863247863254E-2</v>
      </c>
      <c r="J61" s="44">
        <f>32/$B61+32/$C61+32/D61</f>
        <v>0.10085470085470086</v>
      </c>
      <c r="K61" s="90"/>
      <c r="M61" s="88"/>
    </row>
    <row r="62" spans="1:14" ht="15" thickBot="1" x14ac:dyDescent="0.35">
      <c r="A62" s="2" t="s">
        <v>78</v>
      </c>
      <c r="B62" s="56">
        <f>E5</f>
        <v>2059.2000000000003</v>
      </c>
      <c r="C62" s="56">
        <f>E8</f>
        <v>528</v>
      </c>
      <c r="D62" s="56">
        <f>D5</f>
        <v>1872</v>
      </c>
      <c r="E62" s="56"/>
      <c r="G62" s="2" t="s">
        <v>97</v>
      </c>
      <c r="H62" s="2">
        <f>22/$B62+22/$C62+22/D62</f>
        <v>6.4102564102564097E-2</v>
      </c>
      <c r="I62" s="2">
        <f>28/$B62+28/$C62+28/D62</f>
        <v>8.1585081585081584E-2</v>
      </c>
      <c r="J62" s="44">
        <f>32/$B62+32/$C62+32/D62</f>
        <v>9.3240093240093247E-2</v>
      </c>
      <c r="K62" s="91"/>
      <c r="M62" s="88"/>
    </row>
    <row r="63" spans="1:14" ht="15.75" customHeight="1" thickBot="1" x14ac:dyDescent="0.35">
      <c r="A63" s="92" t="s">
        <v>42</v>
      </c>
      <c r="B63" s="93"/>
      <c r="C63" s="93"/>
      <c r="D63" s="93"/>
      <c r="E63" s="94"/>
      <c r="G63" s="92" t="s">
        <v>42</v>
      </c>
      <c r="H63" s="93"/>
      <c r="I63" s="93"/>
      <c r="J63" s="93"/>
      <c r="K63" s="94"/>
      <c r="M63" s="40" t="s">
        <v>42</v>
      </c>
      <c r="N63" s="59"/>
    </row>
    <row r="64" spans="1:14" ht="15.75" customHeight="1" thickBot="1" x14ac:dyDescent="0.35">
      <c r="A64" s="7" t="s">
        <v>94</v>
      </c>
      <c r="B64" s="1" t="s">
        <v>41</v>
      </c>
      <c r="C64" s="1"/>
      <c r="D64" s="1"/>
      <c r="E64" s="1"/>
      <c r="G64" s="4"/>
      <c r="H64" s="5" t="s">
        <v>79</v>
      </c>
      <c r="I64" s="6" t="s">
        <v>80</v>
      </c>
      <c r="J64" s="43" t="s">
        <v>81</v>
      </c>
      <c r="K64" s="55" t="s">
        <v>83</v>
      </c>
      <c r="M64" s="88">
        <v>0.1</v>
      </c>
      <c r="N64" s="57" t="str">
        <f t="shared" ref="N64" si="15">IF(J65&lt;M64,"OK","NOK")</f>
        <v>OK</v>
      </c>
    </row>
    <row r="65" spans="1:14" ht="15" thickBot="1" x14ac:dyDescent="0.35">
      <c r="A65" s="2" t="s">
        <v>77</v>
      </c>
      <c r="B65" s="56">
        <f>C5</f>
        <v>1684.8</v>
      </c>
      <c r="C65" s="56"/>
      <c r="D65" s="56"/>
      <c r="E65" s="56"/>
      <c r="G65" s="2" t="s">
        <v>95</v>
      </c>
      <c r="H65" s="2">
        <f>(22-K$65)/B65</f>
        <v>1.2701804368471036E-2</v>
      </c>
      <c r="I65" s="2">
        <f>(28-K$65)/B65</f>
        <v>1.6263057929724597E-2</v>
      </c>
      <c r="J65" s="44">
        <f>(32-K$65)/B65</f>
        <v>1.8637226970560302E-2</v>
      </c>
      <c r="K65" s="89">
        <v>0.6</v>
      </c>
      <c r="M65" s="88"/>
    </row>
    <row r="66" spans="1:14" ht="15" thickBot="1" x14ac:dyDescent="0.35">
      <c r="A66" s="2" t="s">
        <v>76</v>
      </c>
      <c r="B66" s="56">
        <f>D5</f>
        <v>1872</v>
      </c>
      <c r="C66" s="56"/>
      <c r="D66" s="56"/>
      <c r="E66" s="56"/>
      <c r="G66" s="2" t="s">
        <v>96</v>
      </c>
      <c r="H66" s="2">
        <f t="shared" ref="H66:H67" si="16">(22-K$65)/B66</f>
        <v>1.1431623931623931E-2</v>
      </c>
      <c r="I66" s="2">
        <f t="shared" ref="I66:I67" si="17">(28-K$65)/B66</f>
        <v>1.4636752136752137E-2</v>
      </c>
      <c r="J66" s="44">
        <f t="shared" ref="J66:J67" si="18">(32-K$65)/B66</f>
        <v>1.6773504273504273E-2</v>
      </c>
      <c r="K66" s="90"/>
      <c r="M66" s="88"/>
    </row>
    <row r="67" spans="1:14" ht="15" thickBot="1" x14ac:dyDescent="0.35">
      <c r="A67" s="2" t="s">
        <v>78</v>
      </c>
      <c r="B67" s="56">
        <f>E5</f>
        <v>2059.2000000000003</v>
      </c>
      <c r="C67" s="56"/>
      <c r="D67" s="56"/>
      <c r="E67" s="56"/>
      <c r="G67" s="2" t="s">
        <v>97</v>
      </c>
      <c r="H67" s="2">
        <f t="shared" si="16"/>
        <v>1.039238539238539E-2</v>
      </c>
      <c r="I67" s="2">
        <f t="shared" si="17"/>
        <v>1.3306138306138304E-2</v>
      </c>
      <c r="J67" s="44">
        <f t="shared" si="18"/>
        <v>1.5248640248640246E-2</v>
      </c>
      <c r="K67" s="91"/>
      <c r="M67" s="88"/>
    </row>
    <row r="68" spans="1:14" ht="15" thickBot="1" x14ac:dyDescent="0.35">
      <c r="A68" s="92" t="s">
        <v>43</v>
      </c>
      <c r="B68" s="93"/>
      <c r="C68" s="93"/>
      <c r="D68" s="93"/>
      <c r="E68" s="94"/>
      <c r="G68" s="92" t="s">
        <v>43</v>
      </c>
      <c r="H68" s="93"/>
      <c r="I68" s="93"/>
      <c r="J68" s="93"/>
      <c r="K68" s="94"/>
      <c r="M68" s="40" t="s">
        <v>43</v>
      </c>
      <c r="N68" s="59"/>
    </row>
    <row r="69" spans="1:14" ht="15" thickBot="1" x14ac:dyDescent="0.35">
      <c r="A69" s="7" t="s">
        <v>94</v>
      </c>
      <c r="B69" s="1" t="s">
        <v>44</v>
      </c>
      <c r="C69" s="1" t="s">
        <v>45</v>
      </c>
      <c r="D69" s="1"/>
      <c r="E69" s="1"/>
      <c r="G69" s="4"/>
      <c r="H69" s="5" t="s">
        <v>79</v>
      </c>
      <c r="I69" s="6" t="s">
        <v>80</v>
      </c>
      <c r="J69" s="43" t="s">
        <v>81</v>
      </c>
      <c r="K69" s="55" t="s">
        <v>83</v>
      </c>
      <c r="M69" s="88">
        <v>0.1</v>
      </c>
      <c r="N69" s="57" t="str">
        <f t="shared" ref="N69" si="19">IF(J70&lt;M69,"OK","NOK")</f>
        <v>OK</v>
      </c>
    </row>
    <row r="70" spans="1:14" ht="15" thickBot="1" x14ac:dyDescent="0.35">
      <c r="A70" s="2" t="s">
        <v>77</v>
      </c>
      <c r="B70" s="56">
        <f>C5</f>
        <v>1684.8</v>
      </c>
      <c r="C70" s="56">
        <f>C5</f>
        <v>1684.8</v>
      </c>
      <c r="D70" s="56"/>
      <c r="E70" s="56"/>
      <c r="G70" s="2" t="s">
        <v>95</v>
      </c>
      <c r="H70" s="2">
        <f>22/$B70+22/$C70</f>
        <v>2.6115859449192782E-2</v>
      </c>
      <c r="I70" s="2">
        <f>28/$B70+28/$C70</f>
        <v>3.3238366571699908E-2</v>
      </c>
      <c r="J70" s="44">
        <f>32/$B70+32/$C70</f>
        <v>3.7986704653371318E-2</v>
      </c>
      <c r="K70" s="89">
        <v>0</v>
      </c>
      <c r="M70" s="88"/>
    </row>
    <row r="71" spans="1:14" ht="15" thickBot="1" x14ac:dyDescent="0.35">
      <c r="A71" s="2" t="s">
        <v>76</v>
      </c>
      <c r="B71" s="56">
        <f>D5</f>
        <v>1872</v>
      </c>
      <c r="C71" s="56">
        <f>D5</f>
        <v>1872</v>
      </c>
      <c r="D71" s="56"/>
      <c r="E71" s="56"/>
      <c r="G71" s="2" t="s">
        <v>96</v>
      </c>
      <c r="H71" s="2">
        <f>22/$B71+22/$C71</f>
        <v>2.3504273504273504E-2</v>
      </c>
      <c r="I71" s="2">
        <f>28/$B71+28/$C71</f>
        <v>2.9914529914529916E-2</v>
      </c>
      <c r="J71" s="44">
        <f>32/$B71+32/$C71</f>
        <v>3.4188034188034191E-2</v>
      </c>
      <c r="K71" s="90"/>
      <c r="M71" s="88"/>
    </row>
    <row r="72" spans="1:14" ht="15" thickBot="1" x14ac:dyDescent="0.35">
      <c r="A72" s="2" t="s">
        <v>78</v>
      </c>
      <c r="B72" s="56">
        <f>E5</f>
        <v>2059.2000000000003</v>
      </c>
      <c r="C72" s="56">
        <f>E5</f>
        <v>2059.2000000000003</v>
      </c>
      <c r="D72" s="56"/>
      <c r="E72" s="56"/>
      <c r="G72" s="2" t="s">
        <v>97</v>
      </c>
      <c r="H72" s="2">
        <f>22/$B72+22/$C72</f>
        <v>2.1367521367521364E-2</v>
      </c>
      <c r="I72" s="2">
        <f>28/$B72+28/$C72</f>
        <v>2.7195027195027192E-2</v>
      </c>
      <c r="J72" s="44">
        <f>32/$B72+32/$C72</f>
        <v>3.1080031080031077E-2</v>
      </c>
      <c r="K72" s="91"/>
      <c r="M72" s="88"/>
    </row>
    <row r="73" spans="1:14" ht="15" thickBot="1" x14ac:dyDescent="0.35">
      <c r="A73" s="92" t="s">
        <v>46</v>
      </c>
      <c r="B73" s="93"/>
      <c r="C73" s="93"/>
      <c r="D73" s="93"/>
      <c r="E73" s="94"/>
      <c r="G73" s="92" t="s">
        <v>46</v>
      </c>
      <c r="H73" s="93"/>
      <c r="I73" s="93"/>
      <c r="J73" s="93"/>
      <c r="K73" s="94"/>
      <c r="M73" s="40" t="s">
        <v>46</v>
      </c>
      <c r="N73" s="59"/>
    </row>
    <row r="74" spans="1:14" ht="15" thickBot="1" x14ac:dyDescent="0.35">
      <c r="A74" s="7" t="s">
        <v>94</v>
      </c>
      <c r="B74" s="1" t="s">
        <v>47</v>
      </c>
      <c r="C74" s="1"/>
      <c r="D74" s="1"/>
      <c r="E74" s="1"/>
      <c r="G74" s="4"/>
      <c r="H74" s="5" t="s">
        <v>79</v>
      </c>
      <c r="I74" s="6" t="s">
        <v>80</v>
      </c>
      <c r="J74" s="43" t="s">
        <v>81</v>
      </c>
      <c r="K74" s="55" t="s">
        <v>83</v>
      </c>
      <c r="M74" s="88">
        <v>0.1</v>
      </c>
      <c r="N74" s="57" t="str">
        <f t="shared" ref="N74" si="20">IF(J75&lt;M74,"OK","NOK")</f>
        <v>OK</v>
      </c>
    </row>
    <row r="75" spans="1:14" ht="15" thickBot="1" x14ac:dyDescent="0.35">
      <c r="A75" s="2" t="s">
        <v>77</v>
      </c>
      <c r="B75" s="56">
        <f>C5</f>
        <v>1684.8</v>
      </c>
      <c r="C75" s="56"/>
      <c r="D75" s="56"/>
      <c r="E75" s="56"/>
      <c r="G75" s="2" t="s">
        <v>95</v>
      </c>
      <c r="H75" s="2">
        <f>(22-K$75)/B75</f>
        <v>1.2701804368471036E-2</v>
      </c>
      <c r="I75" s="2">
        <f>(28-K$75)/B75</f>
        <v>1.6263057929724597E-2</v>
      </c>
      <c r="J75" s="44">
        <f>(32-K$75)/B75</f>
        <v>1.8637226970560302E-2</v>
      </c>
      <c r="K75" s="89">
        <v>0.6</v>
      </c>
      <c r="M75" s="88"/>
    </row>
    <row r="76" spans="1:14" ht="15" thickBot="1" x14ac:dyDescent="0.35">
      <c r="A76" s="2" t="s">
        <v>76</v>
      </c>
      <c r="B76" s="56">
        <f>D5</f>
        <v>1872</v>
      </c>
      <c r="C76" s="56"/>
      <c r="D76" s="56"/>
      <c r="E76" s="56"/>
      <c r="G76" s="2" t="s">
        <v>96</v>
      </c>
      <c r="H76" s="2">
        <f t="shared" ref="H76:H77" si="21">(22-K$75)/B76</f>
        <v>1.1431623931623931E-2</v>
      </c>
      <c r="I76" s="2">
        <f>(28-K$75)/B76</f>
        <v>1.4636752136752137E-2</v>
      </c>
      <c r="J76" s="44">
        <f>(32-K$75)/B76</f>
        <v>1.6773504273504273E-2</v>
      </c>
      <c r="K76" s="90"/>
      <c r="M76" s="88"/>
    </row>
    <row r="77" spans="1:14" ht="15" thickBot="1" x14ac:dyDescent="0.35">
      <c r="A77" s="2" t="s">
        <v>78</v>
      </c>
      <c r="B77" s="56">
        <f>E5</f>
        <v>2059.2000000000003</v>
      </c>
      <c r="C77" s="56"/>
      <c r="D77" s="56"/>
      <c r="E77" s="56"/>
      <c r="G77" s="2" t="s">
        <v>97</v>
      </c>
      <c r="H77" s="2">
        <f t="shared" si="21"/>
        <v>1.039238539238539E-2</v>
      </c>
      <c r="I77" s="2">
        <f>(28-K$75)/B77</f>
        <v>1.3306138306138304E-2</v>
      </c>
      <c r="J77" s="44">
        <f>(32-K$75)/B77</f>
        <v>1.5248640248640246E-2</v>
      </c>
      <c r="K77" s="91"/>
      <c r="M77" s="88"/>
    </row>
    <row r="78" spans="1:14" ht="15.75" customHeight="1" thickBot="1" x14ac:dyDescent="0.35">
      <c r="A78" s="92" t="s">
        <v>48</v>
      </c>
      <c r="B78" s="93"/>
      <c r="C78" s="93"/>
      <c r="D78" s="93"/>
      <c r="E78" s="94"/>
      <c r="G78" s="92" t="s">
        <v>48</v>
      </c>
      <c r="H78" s="93"/>
      <c r="I78" s="93"/>
      <c r="J78" s="93"/>
      <c r="K78" s="94"/>
      <c r="M78" s="40" t="s">
        <v>48</v>
      </c>
      <c r="N78" s="59"/>
    </row>
    <row r="79" spans="1:14" ht="15" thickBot="1" x14ac:dyDescent="0.35">
      <c r="A79" s="7" t="s">
        <v>94</v>
      </c>
      <c r="B79" s="1" t="s">
        <v>49</v>
      </c>
      <c r="C79" s="1"/>
      <c r="D79" s="1"/>
      <c r="E79" s="1"/>
      <c r="G79" s="4"/>
      <c r="H79" s="5" t="s">
        <v>79</v>
      </c>
      <c r="I79" s="6" t="s">
        <v>80</v>
      </c>
      <c r="J79" s="43" t="s">
        <v>81</v>
      </c>
      <c r="K79" s="55" t="s">
        <v>83</v>
      </c>
      <c r="M79" s="88">
        <v>0.1</v>
      </c>
      <c r="N79" s="57" t="str">
        <f t="shared" ref="N79" si="22">IF(J80&lt;M79,"OK","NOK")</f>
        <v>OK</v>
      </c>
    </row>
    <row r="80" spans="1:14" ht="15" thickBot="1" x14ac:dyDescent="0.35">
      <c r="A80" s="2" t="s">
        <v>77</v>
      </c>
      <c r="B80" s="56">
        <f>C5</f>
        <v>1684.8</v>
      </c>
      <c r="C80" s="56"/>
      <c r="D80" s="56"/>
      <c r="E80" s="56"/>
      <c r="G80" s="2" t="s">
        <v>95</v>
      </c>
      <c r="H80" s="2">
        <f>(22-K$80)/B80</f>
        <v>1.2701804368471036E-2</v>
      </c>
      <c r="I80" s="2">
        <f>(28-K$80)/B80</f>
        <v>1.6263057929724597E-2</v>
      </c>
      <c r="J80" s="44">
        <f>(32-K$80)/B80</f>
        <v>1.8637226970560302E-2</v>
      </c>
      <c r="K80" s="89">
        <v>0.6</v>
      </c>
      <c r="M80" s="88"/>
    </row>
    <row r="81" spans="1:14" ht="15" thickBot="1" x14ac:dyDescent="0.35">
      <c r="A81" s="2" t="s">
        <v>76</v>
      </c>
      <c r="B81" s="56">
        <f>D5</f>
        <v>1872</v>
      </c>
      <c r="C81" s="56"/>
      <c r="D81" s="56"/>
      <c r="E81" s="56"/>
      <c r="G81" s="2" t="s">
        <v>96</v>
      </c>
      <c r="H81" s="2">
        <f>(22-K$80)/B81</f>
        <v>1.1431623931623931E-2</v>
      </c>
      <c r="I81" s="2">
        <f>(28-K$80)/B81</f>
        <v>1.4636752136752137E-2</v>
      </c>
      <c r="J81" s="44">
        <f>(32-K$80)/B81</f>
        <v>1.6773504273504273E-2</v>
      </c>
      <c r="K81" s="90"/>
      <c r="M81" s="88"/>
    </row>
    <row r="82" spans="1:14" ht="15" thickBot="1" x14ac:dyDescent="0.35">
      <c r="A82" s="2" t="s">
        <v>78</v>
      </c>
      <c r="B82" s="56">
        <f>E5</f>
        <v>2059.2000000000003</v>
      </c>
      <c r="C82" s="56"/>
      <c r="D82" s="56"/>
      <c r="E82" s="56"/>
      <c r="G82" s="2" t="s">
        <v>97</v>
      </c>
      <c r="H82" s="2">
        <f>(22-K$80)/B82</f>
        <v>1.039238539238539E-2</v>
      </c>
      <c r="I82" s="2">
        <f>(28-K$80)/B82</f>
        <v>1.3306138306138304E-2</v>
      </c>
      <c r="J82" s="44">
        <f>(32-K$80)/B82</f>
        <v>1.5248640248640246E-2</v>
      </c>
      <c r="K82" s="91"/>
      <c r="M82" s="88"/>
    </row>
    <row r="83" spans="1:14" ht="15" thickBot="1" x14ac:dyDescent="0.35">
      <c r="A83" s="92" t="s">
        <v>50</v>
      </c>
      <c r="B83" s="93"/>
      <c r="C83" s="93"/>
      <c r="D83" s="93"/>
      <c r="E83" s="94"/>
      <c r="G83" s="92" t="s">
        <v>50</v>
      </c>
      <c r="H83" s="93"/>
      <c r="I83" s="93"/>
      <c r="J83" s="93"/>
      <c r="K83" s="94"/>
      <c r="M83" s="40" t="s">
        <v>50</v>
      </c>
      <c r="N83" s="59"/>
    </row>
    <row r="84" spans="1:14" ht="15" thickBot="1" x14ac:dyDescent="0.35">
      <c r="A84" s="7" t="s">
        <v>94</v>
      </c>
      <c r="B84" s="1" t="s">
        <v>51</v>
      </c>
      <c r="C84" s="1" t="s">
        <v>52</v>
      </c>
      <c r="D84" s="1" t="s">
        <v>53</v>
      </c>
      <c r="E84" s="1" t="s">
        <v>54</v>
      </c>
      <c r="G84" s="4"/>
      <c r="H84" s="5" t="s">
        <v>79</v>
      </c>
      <c r="I84" s="6" t="s">
        <v>80</v>
      </c>
      <c r="J84" s="43" t="s">
        <v>81</v>
      </c>
      <c r="K84" s="55" t="s">
        <v>83</v>
      </c>
      <c r="M84" s="88">
        <v>3</v>
      </c>
      <c r="N84" s="57" t="str">
        <f t="shared" ref="N84" si="23">IF(J85&lt;M84,"OK","NOK")</f>
        <v>OK</v>
      </c>
    </row>
    <row r="85" spans="1:14" ht="15" thickBot="1" x14ac:dyDescent="0.35">
      <c r="A85" s="2" t="s">
        <v>77</v>
      </c>
      <c r="B85" s="56">
        <f>C13</f>
        <v>313.2</v>
      </c>
      <c r="C85" s="56">
        <f>C5</f>
        <v>1684.8</v>
      </c>
      <c r="D85" s="56">
        <f>C5</f>
        <v>1684.8</v>
      </c>
      <c r="E85" s="56">
        <f>C5</f>
        <v>1684.8</v>
      </c>
      <c r="G85" s="2" t="s">
        <v>95</v>
      </c>
      <c r="H85" s="2">
        <f>22/$B85+22/$C85+22/D85+22/E85</f>
        <v>0.10941644562334218</v>
      </c>
      <c r="I85" s="2">
        <f>28/$B85+28/$C85+28/D85+28/E85</f>
        <v>0.13925729442970822</v>
      </c>
      <c r="J85" s="44">
        <f>32/$B85+32/$C85+32/D85+32/E85</f>
        <v>0.15915119363395228</v>
      </c>
      <c r="K85" s="89">
        <v>0</v>
      </c>
      <c r="M85" s="88"/>
    </row>
    <row r="86" spans="1:14" ht="15" thickBot="1" x14ac:dyDescent="0.35">
      <c r="A86" s="2" t="s">
        <v>76</v>
      </c>
      <c r="B86" s="56">
        <f>D13</f>
        <v>348</v>
      </c>
      <c r="C86" s="56">
        <f>D5</f>
        <v>1872</v>
      </c>
      <c r="D86" s="56">
        <f>D5</f>
        <v>1872</v>
      </c>
      <c r="E86" s="56">
        <f>D5</f>
        <v>1872</v>
      </c>
      <c r="G86" s="2" t="s">
        <v>96</v>
      </c>
      <c r="H86" s="2">
        <f>22/$B86+22/$C86+22/D86+22/E86</f>
        <v>9.8474801061007963E-2</v>
      </c>
      <c r="I86" s="2">
        <f>28/$B86+28/$C86+28/D86+28/E86</f>
        <v>0.12533156498673739</v>
      </c>
      <c r="J86" s="44">
        <f>32/$B86+32/$C86+32/D86+32/E86</f>
        <v>0.14323607427055701</v>
      </c>
      <c r="K86" s="90"/>
      <c r="M86" s="88"/>
    </row>
    <row r="87" spans="1:14" ht="15" thickBot="1" x14ac:dyDescent="0.35">
      <c r="A87" s="2" t="s">
        <v>78</v>
      </c>
      <c r="B87" s="56">
        <f>E13</f>
        <v>382.8</v>
      </c>
      <c r="C87" s="56">
        <f>E5</f>
        <v>2059.2000000000003</v>
      </c>
      <c r="D87" s="56">
        <f>E5</f>
        <v>2059.2000000000003</v>
      </c>
      <c r="E87" s="56">
        <f>E5</f>
        <v>2059.2000000000003</v>
      </c>
      <c r="G87" s="2" t="s">
        <v>97</v>
      </c>
      <c r="H87" s="2">
        <f>22/$B87+22/$C87+22/D87+22/E87</f>
        <v>8.9522546419098153E-2</v>
      </c>
      <c r="I87" s="2">
        <f>28/$B87+28/$C87+28/D87+28/E87</f>
        <v>0.11393778635157946</v>
      </c>
      <c r="J87" s="44">
        <f>32/$B87+32/$C87+32/D87+32/E87</f>
        <v>0.13021461297323367</v>
      </c>
      <c r="K87" s="91"/>
      <c r="M87" s="88"/>
    </row>
    <row r="88" spans="1:14" ht="15" thickBot="1" x14ac:dyDescent="0.35">
      <c r="A88" s="92" t="s">
        <v>55</v>
      </c>
      <c r="B88" s="93"/>
      <c r="C88" s="93"/>
      <c r="D88" s="93"/>
      <c r="E88" s="94"/>
      <c r="G88" s="92" t="s">
        <v>55</v>
      </c>
      <c r="H88" s="93"/>
      <c r="I88" s="93"/>
      <c r="J88" s="93"/>
      <c r="K88" s="94"/>
      <c r="M88" s="40" t="s">
        <v>55</v>
      </c>
      <c r="N88" s="59"/>
    </row>
    <row r="89" spans="1:14" ht="15" thickBot="1" x14ac:dyDescent="0.35">
      <c r="A89" s="7" t="s">
        <v>94</v>
      </c>
      <c r="B89" s="1" t="s">
        <v>56</v>
      </c>
      <c r="C89" s="1"/>
      <c r="D89" s="1"/>
      <c r="E89" s="1"/>
      <c r="G89" s="4"/>
      <c r="H89" s="5" t="s">
        <v>79</v>
      </c>
      <c r="I89" s="6" t="s">
        <v>80</v>
      </c>
      <c r="J89" s="43" t="s">
        <v>81</v>
      </c>
      <c r="K89" s="55" t="s">
        <v>83</v>
      </c>
      <c r="M89" s="88">
        <v>0.1</v>
      </c>
      <c r="N89" s="57" t="str">
        <f t="shared" ref="N89" si="24">IF(J90&lt;M89,"OK","NOK")</f>
        <v>OK</v>
      </c>
    </row>
    <row r="90" spans="1:14" ht="15" thickBot="1" x14ac:dyDescent="0.35">
      <c r="A90" s="2" t="s">
        <v>77</v>
      </c>
      <c r="B90" s="56">
        <f>C5</f>
        <v>1684.8</v>
      </c>
      <c r="C90" s="56"/>
      <c r="D90" s="56"/>
      <c r="E90" s="56"/>
      <c r="G90" s="2" t="s">
        <v>95</v>
      </c>
      <c r="H90" s="2">
        <f>22/B90</f>
        <v>1.3057929724596391E-2</v>
      </c>
      <c r="I90" s="2">
        <f>28/B90</f>
        <v>1.6619183285849954E-2</v>
      </c>
      <c r="J90" s="44">
        <f>32/B90</f>
        <v>1.8993352326685659E-2</v>
      </c>
      <c r="K90" s="89">
        <v>0</v>
      </c>
      <c r="M90" s="88"/>
    </row>
    <row r="91" spans="1:14" ht="15" thickBot="1" x14ac:dyDescent="0.35">
      <c r="A91" s="2" t="s">
        <v>76</v>
      </c>
      <c r="B91" s="56">
        <f>D5</f>
        <v>1872</v>
      </c>
      <c r="C91" s="56"/>
      <c r="D91" s="56"/>
      <c r="E91" s="56"/>
      <c r="G91" s="2" t="s">
        <v>96</v>
      </c>
      <c r="H91" s="2">
        <f>22/B91</f>
        <v>1.1752136752136752E-2</v>
      </c>
      <c r="I91" s="2">
        <f>28/B91</f>
        <v>1.4957264957264958E-2</v>
      </c>
      <c r="J91" s="44">
        <f>32/B91</f>
        <v>1.7094017094017096E-2</v>
      </c>
      <c r="K91" s="90"/>
      <c r="M91" s="88"/>
    </row>
    <row r="92" spans="1:14" ht="15" thickBot="1" x14ac:dyDescent="0.35">
      <c r="A92" s="2" t="s">
        <v>78</v>
      </c>
      <c r="B92" s="56">
        <f>E5</f>
        <v>2059.2000000000003</v>
      </c>
      <c r="C92" s="56"/>
      <c r="D92" s="56"/>
      <c r="E92" s="56"/>
      <c r="G92" s="2" t="s">
        <v>97</v>
      </c>
      <c r="H92" s="2">
        <f>22/B92</f>
        <v>1.0683760683760682E-2</v>
      </c>
      <c r="I92" s="2">
        <f>28/B92</f>
        <v>1.3597513597513596E-2</v>
      </c>
      <c r="J92" s="44">
        <f>32/B92</f>
        <v>1.5540015540015538E-2</v>
      </c>
      <c r="K92" s="91"/>
      <c r="M92" s="88"/>
    </row>
    <row r="93" spans="1:14" ht="15.75" customHeight="1" thickBot="1" x14ac:dyDescent="0.35">
      <c r="A93" s="92" t="s">
        <v>57</v>
      </c>
      <c r="B93" s="93"/>
      <c r="C93" s="93"/>
      <c r="D93" s="93"/>
      <c r="E93" s="94"/>
      <c r="G93" s="92" t="s">
        <v>57</v>
      </c>
      <c r="H93" s="93"/>
      <c r="I93" s="93"/>
      <c r="J93" s="93"/>
      <c r="K93" s="94"/>
      <c r="M93" s="40" t="s">
        <v>57</v>
      </c>
      <c r="N93" s="59"/>
    </row>
    <row r="94" spans="1:14" ht="15" thickBot="1" x14ac:dyDescent="0.35">
      <c r="A94" s="7" t="s">
        <v>94</v>
      </c>
      <c r="B94" s="1" t="s">
        <v>58</v>
      </c>
      <c r="C94" s="1" t="s">
        <v>59</v>
      </c>
      <c r="D94" s="1"/>
      <c r="E94" s="1"/>
      <c r="G94" s="4"/>
      <c r="H94" s="5" t="s">
        <v>79</v>
      </c>
      <c r="I94" s="6" t="s">
        <v>80</v>
      </c>
      <c r="J94" s="43" t="s">
        <v>81</v>
      </c>
      <c r="K94" s="55" t="s">
        <v>83</v>
      </c>
      <c r="M94" s="88">
        <v>0.1</v>
      </c>
      <c r="N94" s="57" t="str">
        <f t="shared" ref="N94" si="25">IF(J95&lt;M94,"OK","NOK")</f>
        <v>OK</v>
      </c>
    </row>
    <row r="95" spans="1:14" ht="15" thickBot="1" x14ac:dyDescent="0.35">
      <c r="A95" s="2" t="s">
        <v>77</v>
      </c>
      <c r="B95" s="56">
        <f>C5</f>
        <v>1684.8</v>
      </c>
      <c r="C95" s="56">
        <f>C3</f>
        <v>1684.8</v>
      </c>
      <c r="D95" s="56"/>
      <c r="E95" s="56"/>
      <c r="G95" s="2" t="s">
        <v>95</v>
      </c>
      <c r="H95" s="2">
        <f>22/$B95+22/$C95</f>
        <v>2.6115859449192782E-2</v>
      </c>
      <c r="I95" s="2">
        <f>28/$B95+28/$C95</f>
        <v>3.3238366571699908E-2</v>
      </c>
      <c r="J95" s="44">
        <f>32/$B95+32/$C95</f>
        <v>3.7986704653371318E-2</v>
      </c>
      <c r="K95" s="89">
        <v>0</v>
      </c>
      <c r="M95" s="88"/>
    </row>
    <row r="96" spans="1:14" ht="15" thickBot="1" x14ac:dyDescent="0.35">
      <c r="A96" s="2" t="s">
        <v>76</v>
      </c>
      <c r="B96" s="56">
        <f>D5</f>
        <v>1872</v>
      </c>
      <c r="C96" s="56">
        <f>D3</f>
        <v>1872</v>
      </c>
      <c r="D96" s="56"/>
      <c r="E96" s="56"/>
      <c r="G96" s="2" t="s">
        <v>96</v>
      </c>
      <c r="H96" s="2">
        <f>22/$B96+22/$C96</f>
        <v>2.3504273504273504E-2</v>
      </c>
      <c r="I96" s="2">
        <f>28/$B96+28/$C96</f>
        <v>2.9914529914529916E-2</v>
      </c>
      <c r="J96" s="44">
        <f>32/$B96+32/$C96</f>
        <v>3.4188034188034191E-2</v>
      </c>
      <c r="K96" s="90"/>
      <c r="M96" s="88"/>
    </row>
    <row r="97" spans="1:14" ht="15" thickBot="1" x14ac:dyDescent="0.35">
      <c r="A97" s="2" t="s">
        <v>78</v>
      </c>
      <c r="B97" s="56">
        <f>E5</f>
        <v>2059.2000000000003</v>
      </c>
      <c r="C97" s="56">
        <f>E3</f>
        <v>2059.2000000000003</v>
      </c>
      <c r="D97" s="56"/>
      <c r="E97" s="56"/>
      <c r="G97" s="2" t="s">
        <v>97</v>
      </c>
      <c r="H97" s="2">
        <f>22/$B97+22/$C97</f>
        <v>2.1367521367521364E-2</v>
      </c>
      <c r="I97" s="2">
        <f>28/$B97+28/$C97</f>
        <v>2.7195027195027192E-2</v>
      </c>
      <c r="J97" s="44">
        <f>32/$B97+32/$C97</f>
        <v>3.1080031080031077E-2</v>
      </c>
      <c r="K97" s="91"/>
      <c r="M97" s="88"/>
    </row>
    <row r="98" spans="1:14" ht="15.75" customHeight="1" thickBot="1" x14ac:dyDescent="0.35">
      <c r="A98" s="92" t="s">
        <v>60</v>
      </c>
      <c r="B98" s="93"/>
      <c r="C98" s="93"/>
      <c r="D98" s="93"/>
      <c r="E98" s="94"/>
      <c r="G98" s="92" t="s">
        <v>60</v>
      </c>
      <c r="H98" s="93"/>
      <c r="I98" s="93"/>
      <c r="J98" s="93"/>
      <c r="K98" s="94"/>
      <c r="M98" s="40" t="s">
        <v>60</v>
      </c>
      <c r="N98" s="59"/>
    </row>
    <row r="99" spans="1:14" ht="15" thickBot="1" x14ac:dyDescent="0.35">
      <c r="A99" s="7" t="s">
        <v>94</v>
      </c>
      <c r="B99" s="1" t="s">
        <v>61</v>
      </c>
      <c r="C99" s="1"/>
      <c r="D99" s="1"/>
      <c r="E99" s="1"/>
      <c r="G99" s="4"/>
      <c r="H99" s="5" t="s">
        <v>79</v>
      </c>
      <c r="I99" s="6" t="s">
        <v>80</v>
      </c>
      <c r="J99" s="43" t="s">
        <v>81</v>
      </c>
      <c r="K99" s="55" t="s">
        <v>83</v>
      </c>
      <c r="M99" s="88">
        <v>0.1</v>
      </c>
      <c r="N99" s="57" t="str">
        <f t="shared" ref="N99" si="26">IF(J100&lt;M99,"OK","NOK")</f>
        <v>OK</v>
      </c>
    </row>
    <row r="100" spans="1:14" ht="15" thickBot="1" x14ac:dyDescent="0.35">
      <c r="A100" s="2" t="s">
        <v>77</v>
      </c>
      <c r="B100" s="56">
        <f>C5</f>
        <v>1684.8</v>
      </c>
      <c r="C100" s="56"/>
      <c r="D100" s="56"/>
      <c r="E100" s="56"/>
      <c r="G100" s="2" t="s">
        <v>95</v>
      </c>
      <c r="H100" s="2">
        <f>22/B100</f>
        <v>1.3057929724596391E-2</v>
      </c>
      <c r="I100" s="2">
        <f>28/B100</f>
        <v>1.6619183285849954E-2</v>
      </c>
      <c r="J100" s="44">
        <f>32/B100</f>
        <v>1.8993352326685659E-2</v>
      </c>
      <c r="K100" s="89">
        <v>0</v>
      </c>
      <c r="M100" s="88"/>
    </row>
    <row r="101" spans="1:14" ht="15" thickBot="1" x14ac:dyDescent="0.35">
      <c r="A101" s="2" t="s">
        <v>76</v>
      </c>
      <c r="B101" s="56">
        <f>D5</f>
        <v>1872</v>
      </c>
      <c r="C101" s="56"/>
      <c r="D101" s="56"/>
      <c r="E101" s="56"/>
      <c r="G101" s="2" t="s">
        <v>96</v>
      </c>
      <c r="H101" s="2">
        <f>22/B101</f>
        <v>1.1752136752136752E-2</v>
      </c>
      <c r="I101" s="2">
        <f>28/B101</f>
        <v>1.4957264957264958E-2</v>
      </c>
      <c r="J101" s="44">
        <f>32/B101</f>
        <v>1.7094017094017096E-2</v>
      </c>
      <c r="K101" s="90"/>
      <c r="M101" s="88"/>
    </row>
    <row r="102" spans="1:14" ht="15" thickBot="1" x14ac:dyDescent="0.35">
      <c r="A102" s="2" t="s">
        <v>78</v>
      </c>
      <c r="B102" s="56">
        <f>E5</f>
        <v>2059.2000000000003</v>
      </c>
      <c r="C102" s="56"/>
      <c r="D102" s="56"/>
      <c r="E102" s="56"/>
      <c r="G102" s="8" t="s">
        <v>97</v>
      </c>
      <c r="H102" s="8">
        <f>22/B102</f>
        <v>1.0683760683760682E-2</v>
      </c>
      <c r="I102" s="8">
        <f>28/B102</f>
        <v>1.3597513597513596E-2</v>
      </c>
      <c r="J102" s="45">
        <f>32/B102</f>
        <v>1.5540015540015538E-2</v>
      </c>
      <c r="K102" s="91"/>
      <c r="M102" s="88"/>
    </row>
    <row r="103" spans="1:14" ht="15" thickBot="1" x14ac:dyDescent="0.35">
      <c r="A103" s="92" t="s">
        <v>62</v>
      </c>
      <c r="B103" s="93"/>
      <c r="C103" s="93"/>
      <c r="D103" s="93"/>
      <c r="E103" s="94"/>
      <c r="G103" s="92" t="s">
        <v>62</v>
      </c>
      <c r="H103" s="93"/>
      <c r="I103" s="93"/>
      <c r="J103" s="93"/>
      <c r="K103" s="94"/>
      <c r="M103" s="40" t="s">
        <v>62</v>
      </c>
      <c r="N103" s="59"/>
    </row>
    <row r="104" spans="1:14" ht="15" thickBot="1" x14ac:dyDescent="0.35">
      <c r="A104" s="7" t="s">
        <v>94</v>
      </c>
      <c r="B104" s="1" t="s">
        <v>63</v>
      </c>
      <c r="C104" s="1"/>
      <c r="D104" s="1"/>
      <c r="E104" s="1"/>
      <c r="G104" s="4"/>
      <c r="H104" s="5" t="s">
        <v>79</v>
      </c>
      <c r="I104" s="6" t="s">
        <v>80</v>
      </c>
      <c r="J104" s="43" t="s">
        <v>81</v>
      </c>
      <c r="K104" s="55" t="s">
        <v>83</v>
      </c>
      <c r="M104" s="88">
        <v>3</v>
      </c>
      <c r="N104" s="57" t="str">
        <f t="shared" ref="N104" si="27">IF(J105&lt;M104,"OK","NOK")</f>
        <v>OK</v>
      </c>
    </row>
    <row r="105" spans="1:14" ht="15" thickBot="1" x14ac:dyDescent="0.35">
      <c r="A105" s="2" t="s">
        <v>77</v>
      </c>
      <c r="B105" s="56">
        <f>C8</f>
        <v>432</v>
      </c>
      <c r="C105" s="56"/>
      <c r="D105" s="56"/>
      <c r="E105" s="56"/>
      <c r="G105" s="2" t="s">
        <v>95</v>
      </c>
      <c r="H105" s="2">
        <f>22/B105</f>
        <v>5.0925925925925923E-2</v>
      </c>
      <c r="I105" s="2">
        <f>28/B105</f>
        <v>6.4814814814814811E-2</v>
      </c>
      <c r="J105" s="44">
        <f>32/B105</f>
        <v>7.407407407407407E-2</v>
      </c>
      <c r="K105" s="89">
        <v>0</v>
      </c>
      <c r="M105" s="88"/>
    </row>
    <row r="106" spans="1:14" ht="15" thickBot="1" x14ac:dyDescent="0.35">
      <c r="A106" s="2" t="s">
        <v>76</v>
      </c>
      <c r="B106" s="56">
        <f>D8</f>
        <v>480</v>
      </c>
      <c r="C106" s="56"/>
      <c r="D106" s="56"/>
      <c r="E106" s="56"/>
      <c r="G106" s="2" t="s">
        <v>96</v>
      </c>
      <c r="H106" s="2">
        <f>22/B106</f>
        <v>4.583333333333333E-2</v>
      </c>
      <c r="I106" s="2">
        <f>28/B106</f>
        <v>5.8333333333333334E-2</v>
      </c>
      <c r="J106" s="44">
        <f>32/B106</f>
        <v>6.6666666666666666E-2</v>
      </c>
      <c r="K106" s="90"/>
      <c r="M106" s="88"/>
    </row>
    <row r="107" spans="1:14" ht="15" thickBot="1" x14ac:dyDescent="0.35">
      <c r="A107" s="2" t="s">
        <v>78</v>
      </c>
      <c r="B107" s="56">
        <f>E8</f>
        <v>528</v>
      </c>
      <c r="C107" s="56"/>
      <c r="D107" s="56"/>
      <c r="E107" s="56"/>
      <c r="G107" s="8" t="s">
        <v>97</v>
      </c>
      <c r="H107" s="8">
        <f>22/B107</f>
        <v>4.1666666666666664E-2</v>
      </c>
      <c r="I107" s="8">
        <f>28/B107</f>
        <v>5.3030303030303032E-2</v>
      </c>
      <c r="J107" s="45">
        <f>32/B107</f>
        <v>6.0606060606060608E-2</v>
      </c>
      <c r="K107" s="91"/>
      <c r="M107" s="88"/>
    </row>
    <row r="108" spans="1:14" ht="15" thickBot="1" x14ac:dyDescent="0.35">
      <c r="A108" s="92" t="s">
        <v>64</v>
      </c>
      <c r="B108" s="93"/>
      <c r="C108" s="93"/>
      <c r="D108" s="93"/>
      <c r="E108" s="94"/>
      <c r="G108" s="92" t="s">
        <v>64</v>
      </c>
      <c r="H108" s="93"/>
      <c r="I108" s="93"/>
      <c r="J108" s="93"/>
      <c r="K108" s="94"/>
      <c r="M108" s="40" t="s">
        <v>64</v>
      </c>
      <c r="N108" s="59"/>
    </row>
    <row r="109" spans="1:14" ht="15" thickBot="1" x14ac:dyDescent="0.35">
      <c r="A109" s="7" t="s">
        <v>94</v>
      </c>
      <c r="B109" s="1" t="s">
        <v>65</v>
      </c>
      <c r="C109" s="1"/>
      <c r="D109" s="1"/>
      <c r="E109" s="1"/>
      <c r="G109" s="4"/>
      <c r="H109" s="5" t="s">
        <v>79</v>
      </c>
      <c r="I109" s="6" t="s">
        <v>80</v>
      </c>
      <c r="J109" s="43" t="s">
        <v>81</v>
      </c>
      <c r="K109" s="55" t="s">
        <v>83</v>
      </c>
      <c r="M109" s="88">
        <v>0.1</v>
      </c>
      <c r="N109" s="58" t="str">
        <f t="shared" ref="N109" si="28">IF(J110&lt;M109,"OK","NOK")</f>
        <v>NOK</v>
      </c>
    </row>
    <row r="110" spans="1:14" ht="15" thickBot="1" x14ac:dyDescent="0.35">
      <c r="A110" s="2" t="s">
        <v>77</v>
      </c>
      <c r="B110" s="56">
        <f>C14</f>
        <v>313.2</v>
      </c>
      <c r="C110" s="56"/>
      <c r="D110" s="56"/>
      <c r="E110" s="56"/>
      <c r="G110" s="2" t="s">
        <v>95</v>
      </c>
      <c r="H110" s="2">
        <f>22/B110</f>
        <v>7.0242656449553006E-2</v>
      </c>
      <c r="I110" s="2">
        <f>28/B110</f>
        <v>8.9399744572158366E-2</v>
      </c>
      <c r="J110" s="60">
        <f>32/B110</f>
        <v>0.10217113665389528</v>
      </c>
      <c r="K110" s="89">
        <v>0</v>
      </c>
      <c r="M110" s="88"/>
    </row>
    <row r="111" spans="1:14" ht="15" thickBot="1" x14ac:dyDescent="0.35">
      <c r="A111" s="2" t="s">
        <v>76</v>
      </c>
      <c r="B111" s="56">
        <f>D14</f>
        <v>348</v>
      </c>
      <c r="C111" s="56"/>
      <c r="D111" s="56"/>
      <c r="E111" s="56"/>
      <c r="G111" s="2" t="s">
        <v>96</v>
      </c>
      <c r="H111" s="2">
        <f>22/B111</f>
        <v>6.3218390804597707E-2</v>
      </c>
      <c r="I111" s="2">
        <f>28/B111</f>
        <v>8.0459770114942528E-2</v>
      </c>
      <c r="J111" s="44">
        <f>32/B111</f>
        <v>9.1954022988505746E-2</v>
      </c>
      <c r="K111" s="90"/>
      <c r="M111" s="88"/>
    </row>
    <row r="112" spans="1:14" ht="15" thickBot="1" x14ac:dyDescent="0.35">
      <c r="A112" s="2" t="s">
        <v>78</v>
      </c>
      <c r="B112" s="56">
        <f>E14</f>
        <v>382.8</v>
      </c>
      <c r="C112" s="56"/>
      <c r="D112" s="56"/>
      <c r="E112" s="56"/>
      <c r="G112" s="8" t="s">
        <v>97</v>
      </c>
      <c r="H112" s="8">
        <f>22/B112</f>
        <v>5.7471264367816091E-2</v>
      </c>
      <c r="I112" s="8">
        <f>28/B112</f>
        <v>7.314524555903866E-2</v>
      </c>
      <c r="J112" s="45">
        <f>32/B112</f>
        <v>8.3594566353187044E-2</v>
      </c>
      <c r="K112" s="91"/>
      <c r="M112" s="88"/>
    </row>
    <row r="113" spans="1:14" ht="15" thickBot="1" x14ac:dyDescent="0.35">
      <c r="A113" s="92" t="s">
        <v>66</v>
      </c>
      <c r="B113" s="93"/>
      <c r="C113" s="93"/>
      <c r="D113" s="93"/>
      <c r="E113" s="94"/>
      <c r="G113" s="92" t="s">
        <v>66</v>
      </c>
      <c r="H113" s="93"/>
      <c r="I113" s="93"/>
      <c r="J113" s="93"/>
      <c r="K113" s="94"/>
      <c r="M113" s="40" t="s">
        <v>66</v>
      </c>
      <c r="N113" s="59"/>
    </row>
    <row r="114" spans="1:14" ht="15" thickBot="1" x14ac:dyDescent="0.35">
      <c r="A114" s="7" t="s">
        <v>94</v>
      </c>
      <c r="B114" s="1" t="s">
        <v>67</v>
      </c>
      <c r="C114" s="1"/>
      <c r="D114" s="1"/>
      <c r="E114" s="1"/>
      <c r="G114" s="4"/>
      <c r="H114" s="5" t="s">
        <v>79</v>
      </c>
      <c r="I114" s="6" t="s">
        <v>80</v>
      </c>
      <c r="J114" s="43" t="s">
        <v>81</v>
      </c>
      <c r="K114" s="55" t="s">
        <v>83</v>
      </c>
      <c r="M114" s="88">
        <v>0.2</v>
      </c>
      <c r="N114" s="57" t="str">
        <f t="shared" ref="N114" si="29">IF(J115&lt;M114,"OK","NOK")</f>
        <v>OK</v>
      </c>
    </row>
    <row r="115" spans="1:14" ht="15" thickBot="1" x14ac:dyDescent="0.35">
      <c r="A115" s="2" t="s">
        <v>77</v>
      </c>
      <c r="B115" s="56">
        <f>C14</f>
        <v>313.2</v>
      </c>
      <c r="C115" s="56"/>
      <c r="D115" s="56"/>
      <c r="E115" s="56"/>
      <c r="G115" s="2" t="s">
        <v>95</v>
      </c>
      <c r="H115" s="2">
        <f>22/B115</f>
        <v>7.0242656449553006E-2</v>
      </c>
      <c r="I115" s="2">
        <f>28/B115</f>
        <v>8.9399744572158366E-2</v>
      </c>
      <c r="J115" s="44">
        <f>32/B115</f>
        <v>0.10217113665389528</v>
      </c>
      <c r="K115" s="89">
        <v>0</v>
      </c>
      <c r="M115" s="88"/>
    </row>
    <row r="116" spans="1:14" ht="15" thickBot="1" x14ac:dyDescent="0.35">
      <c r="A116" s="2" t="s">
        <v>76</v>
      </c>
      <c r="B116" s="56">
        <f>D14</f>
        <v>348</v>
      </c>
      <c r="C116" s="56"/>
      <c r="D116" s="56"/>
      <c r="E116" s="56"/>
      <c r="G116" s="2" t="s">
        <v>96</v>
      </c>
      <c r="H116" s="2">
        <f>22/B116</f>
        <v>6.3218390804597707E-2</v>
      </c>
      <c r="I116" s="2">
        <f>28/B116</f>
        <v>8.0459770114942528E-2</v>
      </c>
      <c r="J116" s="44">
        <f>32/B116</f>
        <v>9.1954022988505746E-2</v>
      </c>
      <c r="K116" s="90"/>
      <c r="M116" s="88"/>
    </row>
    <row r="117" spans="1:14" ht="15" thickBot="1" x14ac:dyDescent="0.35">
      <c r="A117" s="2" t="s">
        <v>78</v>
      </c>
      <c r="B117" s="56">
        <f>E14</f>
        <v>382.8</v>
      </c>
      <c r="C117" s="56"/>
      <c r="D117" s="56"/>
      <c r="E117" s="56"/>
      <c r="G117" s="8" t="s">
        <v>97</v>
      </c>
      <c r="H117" s="8">
        <f>22/B117</f>
        <v>5.7471264367816091E-2</v>
      </c>
      <c r="I117" s="8">
        <f>28/B117</f>
        <v>7.314524555903866E-2</v>
      </c>
      <c r="J117" s="45">
        <f>32/B117</f>
        <v>8.3594566353187044E-2</v>
      </c>
      <c r="K117" s="91"/>
      <c r="M117" s="88"/>
    </row>
    <row r="118" spans="1:14" ht="15" thickBot="1" x14ac:dyDescent="0.35">
      <c r="A118" s="92" t="s">
        <v>68</v>
      </c>
      <c r="B118" s="93"/>
      <c r="C118" s="93"/>
      <c r="D118" s="93"/>
      <c r="E118" s="94"/>
      <c r="G118" s="92" t="s">
        <v>68</v>
      </c>
      <c r="H118" s="93"/>
      <c r="I118" s="93"/>
      <c r="J118" s="93"/>
      <c r="K118" s="94"/>
      <c r="M118" s="40" t="s">
        <v>68</v>
      </c>
      <c r="N118" s="59"/>
    </row>
    <row r="119" spans="1:14" ht="15" thickBot="1" x14ac:dyDescent="0.35">
      <c r="A119" s="7" t="s">
        <v>94</v>
      </c>
      <c r="B119" s="1" t="s">
        <v>47</v>
      </c>
      <c r="C119" s="1"/>
      <c r="D119" s="1"/>
      <c r="E119" s="1"/>
      <c r="G119" s="4"/>
      <c r="H119" s="5" t="s">
        <v>79</v>
      </c>
      <c r="I119" s="6" t="s">
        <v>80</v>
      </c>
      <c r="J119" s="43" t="s">
        <v>81</v>
      </c>
      <c r="K119" s="55" t="s">
        <v>83</v>
      </c>
      <c r="M119" s="88">
        <v>0.1</v>
      </c>
      <c r="N119" s="57" t="str">
        <f t="shared" ref="N119" si="30">IF(J120&lt;M119,"OK","NOK")</f>
        <v>OK</v>
      </c>
    </row>
    <row r="120" spans="1:14" ht="15" thickBot="1" x14ac:dyDescent="0.35">
      <c r="A120" s="2" t="s">
        <v>77</v>
      </c>
      <c r="B120" s="56">
        <f>C5</f>
        <v>1684.8</v>
      </c>
      <c r="C120" s="56"/>
      <c r="D120" s="56"/>
      <c r="E120" s="56"/>
      <c r="G120" s="2" t="s">
        <v>95</v>
      </c>
      <c r="H120" s="2">
        <f>(22-K$120)/B120</f>
        <v>1.2701804368471036E-2</v>
      </c>
      <c r="I120" s="2">
        <f>(28-K$120)/B120</f>
        <v>1.6263057929724597E-2</v>
      </c>
      <c r="J120" s="44">
        <f>(32-K$120)/B120</f>
        <v>1.8637226970560302E-2</v>
      </c>
      <c r="K120" s="89">
        <v>0.6</v>
      </c>
      <c r="M120" s="88"/>
    </row>
    <row r="121" spans="1:14" ht="15" thickBot="1" x14ac:dyDescent="0.35">
      <c r="A121" s="2" t="s">
        <v>76</v>
      </c>
      <c r="B121" s="56">
        <f>D5</f>
        <v>1872</v>
      </c>
      <c r="C121" s="56"/>
      <c r="D121" s="56"/>
      <c r="E121" s="56"/>
      <c r="G121" s="2" t="s">
        <v>96</v>
      </c>
      <c r="H121" s="2">
        <f>(22-K$120)/B121</f>
        <v>1.1431623931623931E-2</v>
      </c>
      <c r="I121" s="2">
        <f>(28-K$120)/B121</f>
        <v>1.4636752136752137E-2</v>
      </c>
      <c r="J121" s="44">
        <f>(32-K$120)/B121</f>
        <v>1.6773504273504273E-2</v>
      </c>
      <c r="K121" s="90"/>
      <c r="M121" s="88"/>
    </row>
    <row r="122" spans="1:14" ht="15" thickBot="1" x14ac:dyDescent="0.35">
      <c r="A122" s="2" t="s">
        <v>78</v>
      </c>
      <c r="B122" s="56">
        <f>E5</f>
        <v>2059.2000000000003</v>
      </c>
      <c r="C122" s="56"/>
      <c r="D122" s="56"/>
      <c r="E122" s="56"/>
      <c r="G122" s="8" t="s">
        <v>97</v>
      </c>
      <c r="H122" s="2">
        <f>(22-K$120)/B122</f>
        <v>1.039238539238539E-2</v>
      </c>
      <c r="I122" s="2">
        <f>(28-K$120)/B122</f>
        <v>1.3306138306138304E-2</v>
      </c>
      <c r="J122" s="44">
        <f>(32-K$120)/B122</f>
        <v>1.5248640248640246E-2</v>
      </c>
      <c r="K122" s="91"/>
      <c r="M122" s="88"/>
    </row>
    <row r="123" spans="1:14" ht="15" thickBot="1" x14ac:dyDescent="0.35">
      <c r="A123" s="92" t="s">
        <v>69</v>
      </c>
      <c r="B123" s="93"/>
      <c r="C123" s="93"/>
      <c r="D123" s="93"/>
      <c r="E123" s="94"/>
      <c r="G123" s="92" t="s">
        <v>69</v>
      </c>
      <c r="H123" s="93"/>
      <c r="I123" s="93"/>
      <c r="J123" s="93"/>
      <c r="K123" s="94"/>
      <c r="M123" s="40" t="s">
        <v>69</v>
      </c>
      <c r="N123" s="59"/>
    </row>
    <row r="124" spans="1:14" ht="15" thickBot="1" x14ac:dyDescent="0.35">
      <c r="A124" s="7" t="s">
        <v>94</v>
      </c>
      <c r="B124" s="1" t="s">
        <v>49</v>
      </c>
      <c r="C124" s="1"/>
      <c r="D124" s="1"/>
      <c r="E124" s="1"/>
      <c r="G124" s="4"/>
      <c r="H124" s="5" t="s">
        <v>79</v>
      </c>
      <c r="I124" s="6" t="s">
        <v>80</v>
      </c>
      <c r="J124" s="43" t="s">
        <v>81</v>
      </c>
      <c r="K124" s="55" t="s">
        <v>83</v>
      </c>
      <c r="M124" s="88">
        <v>0.1</v>
      </c>
      <c r="N124" s="57" t="str">
        <f t="shared" ref="N124" si="31">IF(J125&lt;M124,"OK","NOK")</f>
        <v>OK</v>
      </c>
    </row>
    <row r="125" spans="1:14" ht="15" thickBot="1" x14ac:dyDescent="0.35">
      <c r="A125" s="2" t="s">
        <v>77</v>
      </c>
      <c r="B125" s="56">
        <f>C5</f>
        <v>1684.8</v>
      </c>
      <c r="C125" s="56"/>
      <c r="D125" s="56"/>
      <c r="E125" s="56"/>
      <c r="G125" s="2" t="s">
        <v>95</v>
      </c>
      <c r="H125" s="2">
        <f>(22-K$125)/B125</f>
        <v>1.2701804368471036E-2</v>
      </c>
      <c r="I125" s="2">
        <f>(28-K$125)/B125</f>
        <v>1.6263057929724597E-2</v>
      </c>
      <c r="J125" s="44">
        <f>(32-K$125)/B125</f>
        <v>1.8637226970560302E-2</v>
      </c>
      <c r="K125" s="89">
        <v>0.6</v>
      </c>
      <c r="M125" s="88"/>
    </row>
    <row r="126" spans="1:14" ht="15" thickBot="1" x14ac:dyDescent="0.35">
      <c r="A126" s="2" t="s">
        <v>76</v>
      </c>
      <c r="B126" s="56">
        <f>D5</f>
        <v>1872</v>
      </c>
      <c r="C126" s="56"/>
      <c r="D126" s="56"/>
      <c r="E126" s="56"/>
      <c r="G126" s="2" t="s">
        <v>96</v>
      </c>
      <c r="H126" s="2">
        <f>(22-K$125)/B126</f>
        <v>1.1431623931623931E-2</v>
      </c>
      <c r="I126" s="2">
        <f>(28-K$125)/B126</f>
        <v>1.4636752136752137E-2</v>
      </c>
      <c r="J126" s="44">
        <f>(32-K$125)/B126</f>
        <v>1.6773504273504273E-2</v>
      </c>
      <c r="K126" s="90"/>
      <c r="M126" s="88"/>
    </row>
    <row r="127" spans="1:14" ht="15" thickBot="1" x14ac:dyDescent="0.35">
      <c r="A127" s="2" t="s">
        <v>78</v>
      </c>
      <c r="B127" s="56">
        <f>E5</f>
        <v>2059.2000000000003</v>
      </c>
      <c r="C127" s="56"/>
      <c r="D127" s="56"/>
      <c r="E127" s="56"/>
      <c r="G127" s="8" t="s">
        <v>97</v>
      </c>
      <c r="H127" s="2">
        <f>(22-K$125)/B127</f>
        <v>1.039238539238539E-2</v>
      </c>
      <c r="I127" s="2">
        <f>(28-K$125)/B127</f>
        <v>1.3306138306138304E-2</v>
      </c>
      <c r="J127" s="44">
        <f>(32-K$125)/B127</f>
        <v>1.5248640248640246E-2</v>
      </c>
      <c r="K127" s="91"/>
      <c r="M127" s="88"/>
    </row>
    <row r="128" spans="1:14" ht="15.75" customHeight="1" thickBot="1" x14ac:dyDescent="0.35">
      <c r="A128" s="92" t="s">
        <v>70</v>
      </c>
      <c r="B128" s="93"/>
      <c r="C128" s="93"/>
      <c r="D128" s="93"/>
      <c r="E128" s="94"/>
      <c r="G128" s="92" t="s">
        <v>70</v>
      </c>
      <c r="H128" s="93"/>
      <c r="I128" s="93"/>
      <c r="J128" s="93"/>
      <c r="K128" s="94"/>
      <c r="M128" s="39" t="s">
        <v>70</v>
      </c>
      <c r="N128" s="59"/>
    </row>
    <row r="129" spans="1:14" ht="15" thickBot="1" x14ac:dyDescent="0.35">
      <c r="A129" s="7" t="s">
        <v>94</v>
      </c>
      <c r="B129" s="1" t="s">
        <v>41</v>
      </c>
      <c r="C129" s="1"/>
      <c r="D129" s="1"/>
      <c r="E129" s="1"/>
      <c r="G129" s="4"/>
      <c r="H129" s="5" t="s">
        <v>79</v>
      </c>
      <c r="I129" s="6" t="s">
        <v>80</v>
      </c>
      <c r="J129" s="43" t="s">
        <v>81</v>
      </c>
      <c r="K129" s="55" t="s">
        <v>83</v>
      </c>
      <c r="M129" s="88">
        <v>0.1</v>
      </c>
      <c r="N129" s="57" t="str">
        <f t="shared" ref="N129" si="32">IF(J130&lt;M129,"OK","NOK")</f>
        <v>OK</v>
      </c>
    </row>
    <row r="130" spans="1:14" ht="15" thickBot="1" x14ac:dyDescent="0.35">
      <c r="A130" s="2" t="s">
        <v>77</v>
      </c>
      <c r="B130" s="56">
        <f>C5</f>
        <v>1684.8</v>
      </c>
      <c r="C130" s="56"/>
      <c r="D130" s="56"/>
      <c r="E130" s="56"/>
      <c r="G130" s="2" t="s">
        <v>95</v>
      </c>
      <c r="H130" s="2">
        <f>(22-K$130)/$B130</f>
        <v>1.2701804368471036E-2</v>
      </c>
      <c r="I130" s="2">
        <f>(28-K$130)/$B130</f>
        <v>1.6263057929724597E-2</v>
      </c>
      <c r="J130" s="44">
        <f>(32-K$130)/$B130</f>
        <v>1.8637226970560302E-2</v>
      </c>
      <c r="K130" s="89">
        <v>0.6</v>
      </c>
      <c r="M130" s="88"/>
    </row>
    <row r="131" spans="1:14" ht="15" thickBot="1" x14ac:dyDescent="0.35">
      <c r="A131" s="2" t="s">
        <v>76</v>
      </c>
      <c r="B131" s="56">
        <f>D5</f>
        <v>1872</v>
      </c>
      <c r="C131" s="56"/>
      <c r="D131" s="56"/>
      <c r="E131" s="56"/>
      <c r="G131" s="2" t="s">
        <v>96</v>
      </c>
      <c r="H131" s="2">
        <f>(22-K$130)/$B131</f>
        <v>1.1431623931623931E-2</v>
      </c>
      <c r="I131" s="2">
        <f>(28-K$130)/$B131</f>
        <v>1.4636752136752137E-2</v>
      </c>
      <c r="J131" s="44">
        <f>(32-K$130)/$B131</f>
        <v>1.6773504273504273E-2</v>
      </c>
      <c r="K131" s="90"/>
      <c r="M131" s="88"/>
    </row>
    <row r="132" spans="1:14" ht="15" thickBot="1" x14ac:dyDescent="0.35">
      <c r="A132" s="2" t="s">
        <v>78</v>
      </c>
      <c r="B132" s="56">
        <f>E5</f>
        <v>2059.2000000000003</v>
      </c>
      <c r="C132" s="56"/>
      <c r="D132" s="56"/>
      <c r="E132" s="56"/>
      <c r="G132" s="8" t="s">
        <v>97</v>
      </c>
      <c r="H132" s="2">
        <f>(22-K$130)/$B132</f>
        <v>1.039238539238539E-2</v>
      </c>
      <c r="I132" s="2">
        <f>(28-K$130)/$B132</f>
        <v>1.3306138306138304E-2</v>
      </c>
      <c r="J132" s="44">
        <f>(32-K$130)/$B132</f>
        <v>1.5248640248640246E-2</v>
      </c>
      <c r="K132" s="91"/>
      <c r="M132" s="88"/>
    </row>
    <row r="133" spans="1:14" ht="15" thickBot="1" x14ac:dyDescent="0.35">
      <c r="A133" s="92" t="s">
        <v>71</v>
      </c>
      <c r="B133" s="93"/>
      <c r="C133" s="93"/>
      <c r="D133" s="93"/>
      <c r="E133" s="94"/>
      <c r="G133" s="92" t="s">
        <v>71</v>
      </c>
      <c r="H133" s="93"/>
      <c r="I133" s="93"/>
      <c r="J133" s="93"/>
      <c r="K133" s="94"/>
      <c r="M133" s="40" t="s">
        <v>71</v>
      </c>
      <c r="N133" s="59"/>
    </row>
    <row r="134" spans="1:14" ht="15" thickBot="1" x14ac:dyDescent="0.35">
      <c r="A134" s="7" t="s">
        <v>94</v>
      </c>
      <c r="B134" s="1" t="s">
        <v>72</v>
      </c>
      <c r="C134" s="1" t="s">
        <v>73</v>
      </c>
      <c r="D134" s="1"/>
      <c r="E134" s="1"/>
      <c r="G134" s="4"/>
      <c r="H134" s="5" t="s">
        <v>79</v>
      </c>
      <c r="I134" s="6" t="s">
        <v>80</v>
      </c>
      <c r="J134" s="43" t="s">
        <v>81</v>
      </c>
      <c r="K134" s="55" t="s">
        <v>83</v>
      </c>
      <c r="M134" s="88">
        <v>0.2</v>
      </c>
      <c r="N134" s="58" t="str">
        <f t="shared" ref="N134" si="33">IF(J135&lt;M134,"OK","NOK")</f>
        <v>NOK</v>
      </c>
    </row>
    <row r="135" spans="1:14" ht="15" thickBot="1" x14ac:dyDescent="0.35">
      <c r="A135" s="2" t="s">
        <v>77</v>
      </c>
      <c r="B135" s="56">
        <f>C14</f>
        <v>313.2</v>
      </c>
      <c r="C135" s="56">
        <f>C14</f>
        <v>313.2</v>
      </c>
      <c r="D135" s="56"/>
      <c r="E135" s="56"/>
      <c r="G135" s="2" t="s">
        <v>95</v>
      </c>
      <c r="H135" s="2">
        <f>22/$B135+22/$C135</f>
        <v>0.14048531289910601</v>
      </c>
      <c r="I135" s="2">
        <f>28/$B135+28/$C135</f>
        <v>0.17879948914431673</v>
      </c>
      <c r="J135" s="60">
        <f>32/$B135+32/$C135</f>
        <v>0.20434227330779056</v>
      </c>
      <c r="K135" s="89">
        <v>0</v>
      </c>
      <c r="M135" s="88"/>
    </row>
    <row r="136" spans="1:14" ht="15" thickBot="1" x14ac:dyDescent="0.35">
      <c r="A136" s="2" t="s">
        <v>76</v>
      </c>
      <c r="B136" s="56">
        <f>D14</f>
        <v>348</v>
      </c>
      <c r="C136" s="56">
        <f>D14</f>
        <v>348</v>
      </c>
      <c r="D136" s="56"/>
      <c r="E136" s="56"/>
      <c r="G136" s="2" t="s">
        <v>96</v>
      </c>
      <c r="H136" s="2">
        <f>22/$B136+22/$C136</f>
        <v>0.12643678160919541</v>
      </c>
      <c r="I136" s="2">
        <f>28/$B136+28/$C136</f>
        <v>0.16091954022988506</v>
      </c>
      <c r="J136" s="44">
        <f>32/$B136+32/$C136</f>
        <v>0.18390804597701149</v>
      </c>
      <c r="K136" s="90"/>
      <c r="M136" s="88"/>
    </row>
    <row r="137" spans="1:14" ht="15" thickBot="1" x14ac:dyDescent="0.35">
      <c r="A137" s="2" t="s">
        <v>78</v>
      </c>
      <c r="B137" s="56">
        <f>E14</f>
        <v>382.8</v>
      </c>
      <c r="C137" s="56">
        <f>E14</f>
        <v>382.8</v>
      </c>
      <c r="D137" s="56"/>
      <c r="E137" s="56"/>
      <c r="G137" s="8" t="s">
        <v>97</v>
      </c>
      <c r="H137" s="2">
        <f>22/$B137+22/$C137</f>
        <v>0.11494252873563218</v>
      </c>
      <c r="I137" s="2">
        <f>28/$B137+28/$C137</f>
        <v>0.14629049111807732</v>
      </c>
      <c r="J137" s="44">
        <f>32/$B137+32/$C137</f>
        <v>0.16718913270637409</v>
      </c>
      <c r="K137" s="91"/>
      <c r="M137" s="88"/>
    </row>
    <row r="138" spans="1:14" ht="15" thickBot="1" x14ac:dyDescent="0.35">
      <c r="A138" s="92" t="s">
        <v>74</v>
      </c>
      <c r="B138" s="93"/>
      <c r="C138" s="93"/>
      <c r="D138" s="93"/>
      <c r="E138" s="94"/>
      <c r="G138" s="92" t="s">
        <v>74</v>
      </c>
      <c r="H138" s="93"/>
      <c r="I138" s="93"/>
      <c r="J138" s="93"/>
      <c r="K138" s="94"/>
      <c r="M138" s="40" t="s">
        <v>74</v>
      </c>
      <c r="N138" s="59"/>
    </row>
    <row r="139" spans="1:14" ht="15" thickBot="1" x14ac:dyDescent="0.35">
      <c r="A139" s="7" t="s">
        <v>94</v>
      </c>
      <c r="B139" s="1" t="s">
        <v>51</v>
      </c>
      <c r="C139" s="1"/>
      <c r="D139" s="1"/>
      <c r="E139" s="1"/>
      <c r="G139" s="4"/>
      <c r="H139" s="5" t="s">
        <v>79</v>
      </c>
      <c r="I139" s="6" t="s">
        <v>80</v>
      </c>
      <c r="J139" s="43" t="s">
        <v>81</v>
      </c>
      <c r="K139" s="55" t="s">
        <v>83</v>
      </c>
      <c r="M139" s="88">
        <v>0.1</v>
      </c>
      <c r="N139" s="57" t="str">
        <f t="shared" ref="N139" si="34">IF(J140&lt;M139,"OK","NOK")</f>
        <v>OK</v>
      </c>
    </row>
    <row r="140" spans="1:14" ht="15" thickBot="1" x14ac:dyDescent="0.35">
      <c r="A140" s="2" t="s">
        <v>77</v>
      </c>
      <c r="B140" s="56">
        <f>C13</f>
        <v>313.2</v>
      </c>
      <c r="C140" s="56"/>
      <c r="D140" s="56"/>
      <c r="E140" s="56"/>
      <c r="G140" s="2" t="s">
        <v>95</v>
      </c>
      <c r="H140" s="2">
        <f>(22-K$140)/B140</f>
        <v>6.8007662835249047E-2</v>
      </c>
      <c r="I140" s="2">
        <f>(28-K$140)/B140</f>
        <v>8.7164750957854406E-2</v>
      </c>
      <c r="J140" s="44">
        <f>(32-K$140)/B140</f>
        <v>9.9936143039591321E-2</v>
      </c>
      <c r="K140" s="89">
        <v>0.7</v>
      </c>
      <c r="M140" s="88"/>
    </row>
    <row r="141" spans="1:14" ht="15" thickBot="1" x14ac:dyDescent="0.35">
      <c r="A141" s="2" t="s">
        <v>76</v>
      </c>
      <c r="B141" s="56">
        <f>D13</f>
        <v>348</v>
      </c>
      <c r="C141" s="56"/>
      <c r="D141" s="56"/>
      <c r="E141" s="56"/>
      <c r="G141" s="2" t="s">
        <v>96</v>
      </c>
      <c r="H141" s="2">
        <f t="shared" ref="H141:H142" si="35">(22-K$140)/B141</f>
        <v>6.1206896551724142E-2</v>
      </c>
      <c r="I141" s="2">
        <f t="shared" ref="I141:I142" si="36">(28-K$140)/B141</f>
        <v>7.844827586206897E-2</v>
      </c>
      <c r="J141" s="44">
        <f t="shared" ref="J141:J142" si="37">(32-K$140)/B141</f>
        <v>8.9942528735632188E-2</v>
      </c>
      <c r="K141" s="90"/>
      <c r="M141" s="88"/>
    </row>
    <row r="142" spans="1:14" ht="15" thickBot="1" x14ac:dyDescent="0.35">
      <c r="A142" s="2" t="s">
        <v>78</v>
      </c>
      <c r="B142" s="56">
        <f>E13</f>
        <v>382.8</v>
      </c>
      <c r="C142" s="56"/>
      <c r="D142" s="56"/>
      <c r="E142" s="56"/>
      <c r="G142" s="8" t="s">
        <v>97</v>
      </c>
      <c r="H142" s="2">
        <f t="shared" si="35"/>
        <v>5.5642633228840124E-2</v>
      </c>
      <c r="I142" s="2">
        <f t="shared" si="36"/>
        <v>7.1316614420062693E-2</v>
      </c>
      <c r="J142" s="44">
        <f t="shared" si="37"/>
        <v>8.1765935214211077E-2</v>
      </c>
      <c r="K142" s="91"/>
      <c r="M142" s="88"/>
    </row>
    <row r="143" spans="1:14" ht="15" thickBot="1" x14ac:dyDescent="0.35">
      <c r="A143" s="92" t="s">
        <v>75</v>
      </c>
      <c r="B143" s="93"/>
      <c r="C143" s="93"/>
      <c r="D143" s="93"/>
      <c r="E143" s="94"/>
      <c r="G143" s="92" t="s">
        <v>75</v>
      </c>
      <c r="H143" s="93"/>
      <c r="I143" s="93"/>
      <c r="J143" s="93"/>
      <c r="K143" s="94"/>
      <c r="M143" s="40" t="s">
        <v>75</v>
      </c>
      <c r="N143" s="59"/>
    </row>
    <row r="144" spans="1:14" ht="15" thickBot="1" x14ac:dyDescent="0.35">
      <c r="A144" s="7" t="s">
        <v>94</v>
      </c>
      <c r="B144" s="1" t="s">
        <v>65</v>
      </c>
      <c r="C144" s="1"/>
      <c r="D144" s="1"/>
      <c r="E144" s="1"/>
      <c r="G144" s="4"/>
      <c r="H144" s="5" t="s">
        <v>79</v>
      </c>
      <c r="I144" s="6" t="s">
        <v>80</v>
      </c>
      <c r="J144" s="43" t="s">
        <v>81</v>
      </c>
      <c r="K144" s="55" t="s">
        <v>83</v>
      </c>
      <c r="M144" s="88">
        <v>3</v>
      </c>
      <c r="N144" s="57" t="str">
        <f t="shared" ref="N144" si="38">IF(J145&lt;M144,"OK","NOK")</f>
        <v>OK</v>
      </c>
    </row>
    <row r="145" spans="1:13" ht="15" thickBot="1" x14ac:dyDescent="0.35">
      <c r="A145" s="2" t="s">
        <v>77</v>
      </c>
      <c r="B145" s="56">
        <f>C14</f>
        <v>313.2</v>
      </c>
      <c r="C145" s="56"/>
      <c r="D145" s="56"/>
      <c r="E145" s="56"/>
      <c r="G145" s="2" t="s">
        <v>95</v>
      </c>
      <c r="H145" s="2">
        <f>22/B145</f>
        <v>7.0242656449553006E-2</v>
      </c>
      <c r="I145" s="2">
        <f>28/B145</f>
        <v>8.9399744572158366E-2</v>
      </c>
      <c r="J145" s="44">
        <f>32/B145</f>
        <v>0.10217113665389528</v>
      </c>
      <c r="K145" s="89">
        <v>0</v>
      </c>
      <c r="M145" s="88"/>
    </row>
    <row r="146" spans="1:13" ht="15" thickBot="1" x14ac:dyDescent="0.35">
      <c r="A146" s="2" t="s">
        <v>76</v>
      </c>
      <c r="B146" s="56">
        <f>D14</f>
        <v>348</v>
      </c>
      <c r="C146" s="56"/>
      <c r="D146" s="56"/>
      <c r="E146" s="56"/>
      <c r="G146" s="2" t="s">
        <v>96</v>
      </c>
      <c r="H146" s="2">
        <f>22/B146</f>
        <v>6.3218390804597707E-2</v>
      </c>
      <c r="I146" s="2">
        <f>28/B146</f>
        <v>8.0459770114942528E-2</v>
      </c>
      <c r="J146" s="44">
        <f>32/B146</f>
        <v>9.1954022988505746E-2</v>
      </c>
      <c r="K146" s="90"/>
      <c r="M146" s="88"/>
    </row>
    <row r="147" spans="1:13" ht="15" thickBot="1" x14ac:dyDescent="0.35">
      <c r="A147" s="2" t="s">
        <v>78</v>
      </c>
      <c r="B147" s="56">
        <f>E14</f>
        <v>382.8</v>
      </c>
      <c r="C147" s="56"/>
      <c r="D147" s="56"/>
      <c r="E147" s="56"/>
      <c r="G147" s="2" t="s">
        <v>97</v>
      </c>
      <c r="H147" s="2">
        <f>22/B147</f>
        <v>5.7471264367816091E-2</v>
      </c>
      <c r="I147" s="2">
        <f>28/B147</f>
        <v>7.314524555903866E-2</v>
      </c>
      <c r="J147" s="44">
        <f>32/B147</f>
        <v>8.3594566353187044E-2</v>
      </c>
      <c r="K147" s="91"/>
      <c r="M147" s="88"/>
    </row>
  </sheetData>
  <mergeCells count="110">
    <mergeCell ref="M139:M142"/>
    <mergeCell ref="K140:K142"/>
    <mergeCell ref="A143:E143"/>
    <mergeCell ref="G143:K143"/>
    <mergeCell ref="M144:M147"/>
    <mergeCell ref="K145:K147"/>
    <mergeCell ref="A133:E133"/>
    <mergeCell ref="G133:K133"/>
    <mergeCell ref="M134:M137"/>
    <mergeCell ref="K135:K137"/>
    <mergeCell ref="A138:E138"/>
    <mergeCell ref="G138:K138"/>
    <mergeCell ref="M124:M127"/>
    <mergeCell ref="K125:K127"/>
    <mergeCell ref="A128:E128"/>
    <mergeCell ref="G128:K128"/>
    <mergeCell ref="M129:M132"/>
    <mergeCell ref="K130:K132"/>
    <mergeCell ref="A118:E118"/>
    <mergeCell ref="G118:K118"/>
    <mergeCell ref="M119:M122"/>
    <mergeCell ref="K120:K122"/>
    <mergeCell ref="A123:E123"/>
    <mergeCell ref="G123:K123"/>
    <mergeCell ref="M109:M112"/>
    <mergeCell ref="K110:K112"/>
    <mergeCell ref="A113:E113"/>
    <mergeCell ref="G113:K113"/>
    <mergeCell ref="M114:M117"/>
    <mergeCell ref="K115:K117"/>
    <mergeCell ref="A103:E103"/>
    <mergeCell ref="G103:K103"/>
    <mergeCell ref="M104:M107"/>
    <mergeCell ref="K105:K107"/>
    <mergeCell ref="A108:E108"/>
    <mergeCell ref="G108:K108"/>
    <mergeCell ref="M94:M97"/>
    <mergeCell ref="K95:K97"/>
    <mergeCell ref="A98:E98"/>
    <mergeCell ref="G98:K98"/>
    <mergeCell ref="M99:M102"/>
    <mergeCell ref="K100:K102"/>
    <mergeCell ref="A88:E88"/>
    <mergeCell ref="G88:K88"/>
    <mergeCell ref="M89:M92"/>
    <mergeCell ref="K90:K92"/>
    <mergeCell ref="A93:E93"/>
    <mergeCell ref="G93:K93"/>
    <mergeCell ref="M79:M82"/>
    <mergeCell ref="K80:K82"/>
    <mergeCell ref="A83:E83"/>
    <mergeCell ref="G83:K83"/>
    <mergeCell ref="M84:M87"/>
    <mergeCell ref="K85:K87"/>
    <mergeCell ref="A73:E73"/>
    <mergeCell ref="G73:K73"/>
    <mergeCell ref="M74:M77"/>
    <mergeCell ref="K75:K77"/>
    <mergeCell ref="A78:E78"/>
    <mergeCell ref="G78:K78"/>
    <mergeCell ref="M64:M67"/>
    <mergeCell ref="K65:K67"/>
    <mergeCell ref="A68:E68"/>
    <mergeCell ref="G68:K68"/>
    <mergeCell ref="M69:M72"/>
    <mergeCell ref="K70:K72"/>
    <mergeCell ref="A58:E58"/>
    <mergeCell ref="G58:K58"/>
    <mergeCell ref="M59:M62"/>
    <mergeCell ref="K60:K62"/>
    <mergeCell ref="A63:E63"/>
    <mergeCell ref="G63:K63"/>
    <mergeCell ref="M49:M52"/>
    <mergeCell ref="K50:K52"/>
    <mergeCell ref="A53:E53"/>
    <mergeCell ref="G53:K53"/>
    <mergeCell ref="M54:M57"/>
    <mergeCell ref="K55:K57"/>
    <mergeCell ref="A43:E43"/>
    <mergeCell ref="G43:K43"/>
    <mergeCell ref="M44:M47"/>
    <mergeCell ref="K45:K47"/>
    <mergeCell ref="A48:E48"/>
    <mergeCell ref="G48:K48"/>
    <mergeCell ref="M34:M37"/>
    <mergeCell ref="K35:K37"/>
    <mergeCell ref="A38:E38"/>
    <mergeCell ref="G38:K38"/>
    <mergeCell ref="M39:M42"/>
    <mergeCell ref="K40:K42"/>
    <mergeCell ref="A28:E28"/>
    <mergeCell ref="G28:K28"/>
    <mergeCell ref="M29:M32"/>
    <mergeCell ref="K30:K32"/>
    <mergeCell ref="A33:E33"/>
    <mergeCell ref="G33:K33"/>
    <mergeCell ref="M19:M22"/>
    <mergeCell ref="K20:K22"/>
    <mergeCell ref="A23:E23"/>
    <mergeCell ref="G23:K23"/>
    <mergeCell ref="M24:M27"/>
    <mergeCell ref="K25:K27"/>
    <mergeCell ref="A1:E1"/>
    <mergeCell ref="G1:H1"/>
    <mergeCell ref="G2:H2"/>
    <mergeCell ref="A17:E17"/>
    <mergeCell ref="G17:K17"/>
    <mergeCell ref="A18:E18"/>
    <mergeCell ref="G18:K18"/>
    <mergeCell ref="G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9</vt:i4>
      </vt:variant>
    </vt:vector>
  </HeadingPairs>
  <TitlesOfParts>
    <vt:vector size="16" baseType="lpstr">
      <vt:lpstr>PR</vt:lpstr>
      <vt:lpstr>Signals</vt:lpstr>
      <vt:lpstr>-45°C</vt:lpstr>
      <vt:lpstr>0°C</vt:lpstr>
      <vt:lpstr>+25°C</vt:lpstr>
      <vt:lpstr>+50°C</vt:lpstr>
      <vt:lpstr>+70°C</vt:lpstr>
      <vt:lpstr>CODE_AFFAIRE</vt:lpstr>
      <vt:lpstr>CURRENT_DATE</vt:lpstr>
      <vt:lpstr>CURRENT_ISSUE</vt:lpstr>
      <vt:lpstr>DATE</vt:lpstr>
      <vt:lpstr>Doc_Name</vt:lpstr>
      <vt:lpstr>ISSUE</vt:lpstr>
      <vt:lpstr>ISSUE_01</vt:lpstr>
      <vt:lpstr>ISSUE_1</vt:lpstr>
      <vt:lpstr>PR!Zone_d_impression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BLAISE, LAURENT</dc:creator>
  <cp:lastModifiedBy>STEPHANE SLOUCHANS</cp:lastModifiedBy>
  <dcterms:created xsi:type="dcterms:W3CDTF">2023-08-29T13:28:08Z</dcterms:created>
  <dcterms:modified xsi:type="dcterms:W3CDTF">2023-09-14T14:41:26Z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463cba9-5f6c-478d-9329-7b2295e4e8ed_Enabled">
    <vt:lpwstr>true</vt:lpwstr>
  </property>
  <property fmtid="{D5CDD505-2E9C-101B-9397-08002B2CF9AE}" pid="3" name="MSIP_Label_e463cba9-5f6c-478d-9329-7b2295e4e8ed_SetDate">
    <vt:lpwstr>2023-08-29T14:12:41Z</vt:lpwstr>
  </property>
  <property fmtid="{D5CDD505-2E9C-101B-9397-08002B2CF9AE}" pid="4" name="MSIP_Label_e463cba9-5f6c-478d-9329-7b2295e4e8ed_Method">
    <vt:lpwstr>Standard</vt:lpwstr>
  </property>
  <property fmtid="{D5CDD505-2E9C-101B-9397-08002B2CF9AE}" pid="5" name="MSIP_Label_e463cba9-5f6c-478d-9329-7b2295e4e8ed_Name">
    <vt:lpwstr>All Employees_2</vt:lpwstr>
  </property>
  <property fmtid="{D5CDD505-2E9C-101B-9397-08002B2CF9AE}" pid="6" name="MSIP_Label_e463cba9-5f6c-478d-9329-7b2295e4e8ed_SiteId">
    <vt:lpwstr>33440fc6-b7c7-412c-bb73-0e70b0198d5a</vt:lpwstr>
  </property>
  <property fmtid="{D5CDD505-2E9C-101B-9397-08002B2CF9AE}" pid="7" name="MSIP_Label_e463cba9-5f6c-478d-9329-7b2295e4e8ed_ActionId">
    <vt:lpwstr>3b37bb4c-0e2f-49b4-871d-75d7c910a6a3</vt:lpwstr>
  </property>
  <property fmtid="{D5CDD505-2E9C-101B-9397-08002B2CF9AE}" pid="8" name="MSIP_Label_e463cba9-5f6c-478d-9329-7b2295e4e8ed_ContentBits">
    <vt:lpwstr>0</vt:lpwstr>
  </property>
</Properties>
</file>